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9495" activeTab="0"/>
  </bookViews>
  <sheets>
    <sheet name="1. ΚΑΤΑΣΤΑΣΗ ΠΛΗΡΩΜΗΣ" sheetId="1" r:id="rId1"/>
    <sheet name="ΒΕΒΑΙΩΣΗ ΕΙΣΟΔ." sheetId="2" r:id="rId2"/>
    <sheet name="ΒΕΒΑΙΩΣΗ ΤΟΚΩΝ" sheetId="3" r:id="rId3"/>
  </sheets>
  <definedNames>
    <definedName name="_xlnm.Print_Area" localSheetId="0">'1. ΚΑΤΑΣΤΑΣΗ ΠΛΗΡΩΜΗΣ'!$A$1:$Z$97</definedName>
    <definedName name="_xlnm.Print_Area" localSheetId="1">'ΒΕΒΑΙΩΣΗ ΕΙΣΟΔ.'!$A$1:$Q$42</definedName>
    <definedName name="_xlnm.Print_Area" localSheetId="2">'ΒΕΒΑΙΩΣΗ ΤΟΚΩΝ'!$A$1:$E$46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L50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Τ.Δ</t>
        </r>
      </text>
    </comment>
    <comment ref="L54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Τ..Δ</t>
        </r>
      </text>
    </comment>
    <comment ref="L59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Τ.Δ</t>
        </r>
      </text>
    </comment>
    <comment ref="L62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ΕΠΙΔΙΚΑΣΘΕΝ ΠΟΣΟ</t>
        </r>
      </text>
    </comment>
    <comment ref="X65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ΤΕΛΙΚΟ ΠΛΗΡΩΤΕΟ
</t>
        </r>
      </text>
    </comment>
    <comment ref="H85" authorId="0">
      <text>
        <r>
          <rPr>
            <b/>
            <sz val="9"/>
            <rFont val="Tahoma"/>
            <family val="0"/>
          </rPr>
          <t>Owner:</t>
        </r>
        <r>
          <rPr>
            <sz val="9"/>
            <rFont val="Tahoma"/>
            <family val="0"/>
          </rPr>
          <t xml:space="preserve">
ΤΕΛΙΚΟ ΠΛΗΡΩΤΕΟ
</t>
        </r>
      </text>
    </comment>
  </commentList>
</comments>
</file>

<file path=xl/sharedStrings.xml><?xml version="1.0" encoding="utf-8"?>
<sst xmlns="http://schemas.openxmlformats.org/spreadsheetml/2006/main" count="244" uniqueCount="206">
  <si>
    <t>ΜΙΣΘΟΔΟΤΙΚΗ ΚΑΤΑΣΤΑΣΗ</t>
  </si>
  <si>
    <t>Υπουργείο Δικαιοσύνης</t>
  </si>
  <si>
    <t>Κωδ. αρ. 17</t>
  </si>
  <si>
    <t>Ειδικός φορέας: Δικαστήρια</t>
  </si>
  <si>
    <t>Κωδ. αρ. 210</t>
  </si>
  <si>
    <t xml:space="preserve"> </t>
  </si>
  <si>
    <t>0288</t>
  </si>
  <si>
    <t>ΚΡΑΤΗΣΕΙΣ ΕΡΓ+ΑΣΦΑΛ+ΦΟΡΟΙ</t>
  </si>
  <si>
    <t>Πληρωτέο</t>
  </si>
  <si>
    <t>Υπογραφή</t>
  </si>
  <si>
    <t>Τοκοφόρες ημέρες</t>
  </si>
  <si>
    <t>Από</t>
  </si>
  <si>
    <t>Έως</t>
  </si>
  <si>
    <t>Ημέρες</t>
  </si>
  <si>
    <t>Οικονομικό έτος       :</t>
  </si>
  <si>
    <t>Υπουργείο Δικαιοσύνης, Διαφάνειας &amp; Ανθρωπίνων Δικαιωμάτων</t>
  </si>
  <si>
    <t xml:space="preserve">ΕΠΙΔΙΚΑΣΘΕΝ  ΠΟΣΟ </t>
  </si>
  <si>
    <t>ΤΟΚΟΙ</t>
  </si>
  <si>
    <t>ΥΓΕΙΟΝΟΜΙΚΗ ΠΕΡΙΘΑΛΨΗ - ΟΠΑΔ (2,55%)</t>
  </si>
  <si>
    <t>Τ.Π.Δ.Υ  (4%)</t>
  </si>
  <si>
    <t>ΥΠΕΡ ΣΥΝΤΑΞΗΣ (6,67%)</t>
  </si>
  <si>
    <t>ΦΟΡΟΣ ΤΟΚΩΝ (15%)</t>
  </si>
  <si>
    <t>ΧΑΡΤΟΣΗΜΟ ΤΟΚΩΝ (3%)</t>
  </si>
  <si>
    <t>ΟΓΑ ΧΑΡΤΟΣΗΜΟΥ ΤΟΚΩΝ (20% )</t>
  </si>
  <si>
    <t>Σύνολο κρατήσεων</t>
  </si>
  <si>
    <t xml:space="preserve">IBAN:  </t>
  </si>
  <si>
    <t>ΤΕΑΔΥ ΑΣΦΑΛΙΣΜΕΝΟΥ  (3,5%)</t>
  </si>
  <si>
    <t>ΗΘΙΚΗ ΒΛΑΒΗ</t>
  </si>
  <si>
    <t xml:space="preserve">ΤΑΧ. ΔΙΕΚΠ/ΣΗ : </t>
  </si>
  <si>
    <t>συν. Φόρου</t>
  </si>
  <si>
    <t>ΟΠΑΔ ΕΡΓΟΔ.</t>
  </si>
  <si>
    <t xml:space="preserve">Β.Μ. </t>
  </si>
  <si>
    <t>ΠΑΓ. ΑΠ/ΣΗ</t>
  </si>
  <si>
    <t>ΤΑΧ. Δ/ΣΗ</t>
  </si>
  <si>
    <t>ΧΡ/ΜΑ</t>
  </si>
  <si>
    <t>TOKOI</t>
  </si>
  <si>
    <t>Τ.Π.Δ.Υ. (1%)</t>
  </si>
  <si>
    <t>ΕΙΣ.ΑΛ/ΗΣ (2%)</t>
  </si>
  <si>
    <t xml:space="preserve">Σύνολο αποδοχών </t>
  </si>
  <si>
    <t>ΥΠΟΛΟΙΠΟ - ΠΛΗΡΩΤΕΟ</t>
  </si>
  <si>
    <t>ΣΥΝΤΑΞΗΣ ΕΡΓΟΔ/ΚΗ</t>
  </si>
  <si>
    <t>ΝΟΜΙΚΩΝ</t>
  </si>
  <si>
    <t>ΔΗΜΟΣΙΟΥ</t>
  </si>
  <si>
    <t>Σ. ΚΡ. ΕΡΓ/ΤΗ</t>
  </si>
  <si>
    <t>ΤΕΑΔΥ ΑΣΦΑΛΙΣΜΕΝΟΥ  (3,5%) ΕΡΓΟΔ.</t>
  </si>
  <si>
    <t xml:space="preserve"> Ο ΠΡΟΕΔΡΟΣ ΤΡΙΜΕΛΟΥΣ ΣΥΜΒΟΥΛΙΟΥ </t>
  </si>
  <si>
    <t>ΠΡΟΕΔΡΟΣ ΠΡΩΤΟΔΙΚΩΝ</t>
  </si>
  <si>
    <t>ΑΝΑΛΥΣΗ   ΚΑΤΑΣΤΑΣΗΣ</t>
  </si>
  <si>
    <t>Σ. ΚΟΣΤΟΣ</t>
  </si>
  <si>
    <t>Σ.ΚΡ. ΑΣΦΑΛ</t>
  </si>
  <si>
    <t>ΕΡΓΟΔΟΤΗ</t>
  </si>
  <si>
    <t xml:space="preserve">Σύνολο κρατήσεων, φόρων και τελών </t>
  </si>
  <si>
    <t xml:space="preserve">
ΔΙΑΦΟΡΕΣ ΑΠΟΔΟΧΩΝ ΑΝΑ ΕΙΔΟΣ ΑΠΟΔΟΧΩΝ </t>
  </si>
  <si>
    <t xml:space="preserve">ΟΙΚ.ΕΤΟΣ       :  </t>
  </si>
  <si>
    <t>ΑΣΦ/ΝΟΥ</t>
  </si>
  <si>
    <t xml:space="preserve">ΑΝΑΛΥΣΗ </t>
  </si>
  <si>
    <t>Εκκαθαρίζουσα υπηρεσία:   Πρωτοδικείο Αθηνών</t>
  </si>
  <si>
    <t xml:space="preserve">   Δ/ΝΣΗΣ ΤΟΥ ΠΡΩΤΟΔΙΚΕΙΟΥ ΑΘΗΝΩΝ</t>
  </si>
  <si>
    <t>ΑΦΟΡΟΛΟΓΗΤΑ</t>
  </si>
  <si>
    <t>ΤΠΔΥ &lt;93 (ΠΛΑΦΟΝ)</t>
  </si>
  <si>
    <t>ΦΟΡΟΣ ΕΠΙΔΙΚΑΣΘΕΝΤΟΣ (75%) ΠΟΣΟΥ (20%)</t>
  </si>
  <si>
    <t>Επιδικασθέν  ποσό</t>
  </si>
  <si>
    <t>ΑΡ. ΚΑΤΑΣΤΑΣΗΣ: 4</t>
  </si>
  <si>
    <t>Αριθμός κατάστασης: 4</t>
  </si>
  <si>
    <t>Τ.Δ.</t>
  </si>
  <si>
    <t>ΕΠΙΔ.ΣΘΕΝ</t>
  </si>
  <si>
    <t>ΑΦΟΡ/ΤΟ 25%</t>
  </si>
  <si>
    <t>ΦΟΡΟΛ. 75%</t>
  </si>
  <si>
    <t>ΣΤΟΙΧΕΙΑ ΕΡΓΟΔΟΤΗ - ΦΟΡΕΑ</t>
  </si>
  <si>
    <t xml:space="preserve">Ονοματεπώνυμο, Πατρώνυμο ή </t>
  </si>
  <si>
    <t>ΠΡΩΤΟΔΙΚΕΙΟ ΑΘΗΝΩΝ    ΙΒ ΑΘΗΝΩΝ</t>
  </si>
  <si>
    <t>Επωνυμία (για μη Φ.Π.)</t>
  </si>
  <si>
    <t>ΠΡΩΤΟΔΙΚΕΙΟ ΑΘΗΝΩΝ</t>
  </si>
  <si>
    <t>Είδος επιχείρησης</t>
  </si>
  <si>
    <t>ΒΕΒΑΙΩΣΗ ΑΠΟΔΟΧΩΝ Ή ΣΥΝΤΑΞΕΩΝ</t>
  </si>
  <si>
    <t>Δ/νση (Πόλη - Οδός - Αριθμός - Ταχ. Κωδ.)</t>
  </si>
  <si>
    <t>Τηλέφωνο</t>
  </si>
  <si>
    <t>ΑΘΗΝΑ ΠΡΩΗΝ ΣΧΟΛΗ ΕΥΕΛΠΙΔΩΝ 11362  2108840829</t>
  </si>
  <si>
    <t>Αριθμός Φορολογικού Μητρώου (Α.Φ.Μ.)</t>
  </si>
  <si>
    <t>090169674</t>
  </si>
  <si>
    <r>
      <t>που καταβλήθηκαν από</t>
    </r>
    <r>
      <rPr>
        <b/>
        <vertAlign val="superscript"/>
        <sz val="8"/>
        <rFont val="Arial Greek"/>
        <family val="2"/>
      </rPr>
      <t>(1)</t>
    </r>
  </si>
  <si>
    <t>έως</t>
  </si>
  <si>
    <t>Ι. ΣΤΟΙΧΕΙΑ ΤΟΥ ΔΙΚΑΙΟΥΧΟΥ ΜΙΣΘΩΤΟΥ Ή ΣΥΝΤΑΞΙΟΥΧΟΥ</t>
  </si>
  <si>
    <t>ΠΡΟΣΟΧΗ: Βλέπε οδηγίες συμπλήρωσης στην πίσω σελίδα</t>
  </si>
  <si>
    <t xml:space="preserve">Επώνυμο </t>
  </si>
  <si>
    <t>Όνομα</t>
  </si>
  <si>
    <t>Όνομα πατέρα</t>
  </si>
  <si>
    <t>Α.Φ.Μ.</t>
  </si>
  <si>
    <t>Α.Μ.Κ.Α.</t>
  </si>
  <si>
    <t>Δ/νση κατοικίας (Πόλη - Οδός - Αριθμός - Ταχ. Κωδ.)</t>
  </si>
  <si>
    <t>Αρμόδια για τη φορολογία Δ.Ο.Υ.</t>
  </si>
  <si>
    <t>ΙΙ. ΑΜΟΙΒΕΣ ΠΟΥ ΦΟΡΟΛΟΓΟΥΝΤΑΙ</t>
  </si>
  <si>
    <t>Είδος αποδοχών 
(μισθός, υπερωρίες, επιδόματα, κ.τ.λ., ή συντάξεις)</t>
  </si>
  <si>
    <t>Ποσό ακαθά-
ριστων αποδο-
χών ή συντάξεων</t>
  </si>
  <si>
    <t xml:space="preserve">Κρατήσεις για ασφαλιστικά ταμεία
</t>
  </si>
  <si>
    <t>Χαρτόσημο 
(2)</t>
  </si>
  <si>
    <t>ΟΓΑ
Χαρτοσήμου (2)</t>
  </si>
  <si>
    <t>Σύνολο 
Κρατήσεων</t>
  </si>
  <si>
    <t>Καθαρό
ποσό</t>
  </si>
  <si>
    <t>Ποσά φόρου 
που αναλογούν</t>
  </si>
  <si>
    <t>Ποσά φόρου που
παρακρατήθηκαν (3)</t>
  </si>
  <si>
    <t>Ειδ. εισφορά
αλληλεγγύης
(άρθρο 29, 
ν. 3986/2011 και άρθρου 43Α ν. 4172/2013)</t>
  </si>
  <si>
    <t>Σύνολο</t>
  </si>
  <si>
    <t>ΙΙΙ. ΑΜΟΙΒΕΣ ΠΟΥ ΑΠΑΛΛΑΣΣΟΝΤΑΙ ΑΠΟ ΤΟ ΦΟΡΟ Ή ΔΕ ΘΕΩΡΟΥΝΤΑΙ ΕΙΣΟΔΗΜΑ Ή ΦΟΡΟΛΟΓΟΥΝΤΑΙ ΑΥΤΟΤΕΛΩΣ</t>
  </si>
  <si>
    <t>Είδος αμοιβής</t>
  </si>
  <si>
    <t>Διάταξη νόμου
που παρέχει την
απαλλαγή ή
επιβάλλει αυτοτε-
λή φορολογία</t>
  </si>
  <si>
    <t>Ακαθάριστο
ποσό</t>
  </si>
  <si>
    <t>Κρατήσεις</t>
  </si>
  <si>
    <t>Φόρος που
παρακρατήθηκε
(για την αυτό-
τελή φορολογία)</t>
  </si>
  <si>
    <t>Ο ΒΕΒΑΙΩΝ</t>
  </si>
  <si>
    <t>ΔΙΑΦΟΡΕΣ ΑΠΟΔΟΧΩΝ    2012   ΔΙΚ. ΑΠΟΦ. Να γίνει ΤΡΟΠΟΠΟΙΗΤΙΚΗ</t>
  </si>
  <si>
    <t>ΔΙΑΦΟΡΕΣ ΑΠΟΔΟΧΩΝ    2013   ΔΙΚ. ΑΠΟΦ. Να γίνει ΤΡΟΠΟΠΟΙΗΤΙΚΗ</t>
  </si>
  <si>
    <t>ΔΙΑΦΟΡΕΣ ΑΠΟΔΟΧΩΝ    2014   ΔΙΚ. ΑΠΟΦ. Να γίνει ΤΡΟΠΟΠΟΙΗΤΙΚΗ</t>
  </si>
  <si>
    <t>ΥΓΕΙΟΝ. ΠΕΡ/ΛΨΗ</t>
  </si>
  <si>
    <t>ΤΑΜ. ΠΡΟΝ 1%</t>
  </si>
  <si>
    <t xml:space="preserve"> εισφ. Αλ/ης 2%</t>
  </si>
  <si>
    <t xml:space="preserve"> Υπέρ σύντ.  6,67%</t>
  </si>
  <si>
    <t>ΜΙΚΤΟ ΦΟΡΟΛΟΓΗΤΕΟ</t>
  </si>
  <si>
    <t>καθαρο ποσό</t>
  </si>
  <si>
    <t>ΑΦΟΡΟΛΟΓΗΤΟ 25% 2013-2014</t>
  </si>
  <si>
    <t>ΜΙΚΤΟ ΦΟΡΟΛΟΓΗΤΕΟ  2012-2014</t>
  </si>
  <si>
    <t>ΕΠΙΔΙΚΑΣΘΕΝ   ΠΟΣΟ</t>
  </si>
  <si>
    <t>ΣΥΝΟΛΙΚΑ ΠΟΣΑ</t>
  </si>
  <si>
    <r>
      <rPr>
        <b/>
        <sz val="9"/>
        <rFont val="Segoe UI"/>
        <family val="0"/>
      </rPr>
      <t>ΒΕΒΑΙΩΣΗ ΕΙΣΟΔΗΜΑΤΟΣ ΑΠΟ ΤΟΚΟΥΣ (ΕΚΤΟΣ ΤΡΑΠΕΖΙΚΩΝ ΚΑΤΑΘΕΣΕΩΝ),</t>
    </r>
  </si>
  <si>
    <r>
      <rPr>
        <b/>
        <sz val="9"/>
        <rFont val="Segoe UI"/>
        <family val="0"/>
      </rPr>
      <t>ΜΕΡΙΣΜΑΤΑ ΝΟΜΙΚΩΝ ΠΡΟΣΩΠΩΝ ΚΑΙ ΝΟΜΙΚΩΝ ΟΝΤΟΤΗΤΩΝ ΜΗ ΕΙΣΗΓΜΕΝΩΝ</t>
    </r>
  </si>
  <si>
    <r>
      <rPr>
        <b/>
        <sz val="9"/>
        <rFont val="Segoe UI"/>
        <family val="0"/>
      </rPr>
      <t>ΣΤΟ ΧΡΗΜΑΤΙΣΤΗΡΙΟ ΚΑΙ ΔΙΚΑΙΩΜΑΤΑ</t>
    </r>
  </si>
  <si>
    <r>
      <rPr>
        <b/>
        <sz val="9"/>
        <rFont val="Segoe UI"/>
        <family val="0"/>
      </rPr>
      <t>ΣΤΟΙΧΕΙΑ ΦΟΡΕΑ</t>
    </r>
  </si>
  <si>
    <r>
      <rPr>
        <sz val="8"/>
        <rFont val="Segoe UI"/>
        <family val="0"/>
      </rPr>
      <t>Αριθμός Φορολογικού Μητρώου (Α.Φ.Μ.)</t>
    </r>
  </si>
  <si>
    <r>
      <rPr>
        <sz val="8"/>
        <rFont val="Segoe UI"/>
        <family val="0"/>
      </rPr>
      <t>Δ.Ο.Υ.</t>
    </r>
  </si>
  <si>
    <r>
      <rPr>
        <sz val="8"/>
        <rFont val="Segoe UI"/>
        <family val="0"/>
      </rPr>
      <t>Ονοματεπώνυμο - Πατρώνυμο ή Επωνυμία (για μη φυσικά πρόσωπα)</t>
    </r>
  </si>
  <si>
    <r>
      <rPr>
        <sz val="8"/>
        <rFont val="Segoe UI"/>
        <family val="0"/>
      </rPr>
      <t>Τηλέφωνο</t>
    </r>
  </si>
  <si>
    <r>
      <rPr>
        <sz val="8"/>
        <rFont val="Segoe UI"/>
        <family val="0"/>
      </rPr>
      <t>Διεύθυνση (Οδός - Αριθμός - Ταχ. Κωδ. - Πόλη)</t>
    </r>
  </si>
  <si>
    <r>
      <rPr>
        <b/>
        <sz val="9"/>
        <rFont val="Segoe UI"/>
        <family val="0"/>
      </rPr>
      <t>ΣΤΟΙΧΕΙΑ ΔΙΚΑΙΟΥΧΟΥ</t>
    </r>
  </si>
  <si>
    <r>
      <rPr>
        <b/>
        <sz val="9"/>
        <rFont val="Segoe UI"/>
        <family val="0"/>
      </rPr>
      <t>ΕΙΣΟΔΗΜΑΤΑ</t>
    </r>
  </si>
  <si>
    <r>
      <rPr>
        <sz val="8"/>
        <rFont val="Segoe UI"/>
        <family val="0"/>
      </rPr>
      <t>1</t>
    </r>
  </si>
  <si>
    <r>
      <rPr>
        <sz val="8"/>
        <rFont val="Segoe UI"/>
        <family val="0"/>
      </rPr>
      <t>2</t>
    </r>
  </si>
  <si>
    <r>
      <rPr>
        <sz val="8"/>
        <rFont val="Segoe UI"/>
        <family val="0"/>
      </rPr>
      <t>3</t>
    </r>
  </si>
  <si>
    <r>
      <rPr>
        <sz val="8"/>
        <rFont val="Segoe UI"/>
        <family val="0"/>
      </rPr>
      <t>4</t>
    </r>
  </si>
  <si>
    <r>
      <rPr>
        <b/>
        <sz val="8"/>
        <rFont val="Segoe UI"/>
        <family val="2"/>
      </rPr>
      <t>Κατηγορία Εισοδήματος</t>
    </r>
  </si>
  <si>
    <r>
      <rPr>
        <b/>
        <sz val="8"/>
        <rFont val="Segoe UI"/>
        <family val="2"/>
      </rPr>
      <t>Ποσό Εισοδήματος</t>
    </r>
  </si>
  <si>
    <r>
      <rPr>
        <b/>
        <sz val="8"/>
        <rFont val="Segoe UI"/>
        <family val="2"/>
      </rPr>
      <t>Συντελεστής Φόρου</t>
    </r>
  </si>
  <si>
    <r>
      <rPr>
        <b/>
        <sz val="8"/>
        <rFont val="Segoe UI"/>
        <family val="2"/>
      </rPr>
      <t>Ποσό φόρου που παρακρατήθηκε</t>
    </r>
  </si>
  <si>
    <r>
      <rPr>
        <sz val="8"/>
        <rFont val="Segoe UI"/>
        <family val="0"/>
      </rPr>
      <t>ΣΥΝΟΛΑ</t>
    </r>
  </si>
  <si>
    <t xml:space="preserve">ΠΡΩΤΟΔΙΚΕΙΟ ΑΘΗΝΩΝ   </t>
  </si>
  <si>
    <r>
      <rPr>
        <sz val="8"/>
        <rFont val="Segoe UI"/>
        <family val="0"/>
      </rPr>
      <t>Δ.Ο.Υ. ΙΒ ΑΘΗΝΩΝ</t>
    </r>
  </si>
  <si>
    <t>ΣΥΝΟΛΟ</t>
  </si>
  <si>
    <t xml:space="preserve">                                     ΠΡΟΕΔΡΟΣ ΠΡΩΤΟΔΙΚΩΝ</t>
  </si>
  <si>
    <t>Καθαρό ποσό φορολογητέο</t>
  </si>
  <si>
    <t>Τοκοι</t>
  </si>
  <si>
    <t xml:space="preserve">ΣΥΝ. ΠΛΗΡΩΤΕΟ </t>
  </si>
  <si>
    <t>Βεβαιώνεται το γνήσιο της υπογραφής του παραπάνω δικαιούχου</t>
  </si>
  <si>
    <t>Φόρος Τόκων</t>
  </si>
  <si>
    <t>Χαρτ. Τόκων</t>
  </si>
  <si>
    <t>ΟΓΑ  Χαρτ.</t>
  </si>
  <si>
    <t>Ηθική Βλάβη</t>
  </si>
  <si>
    <t xml:space="preserve">ΑΝΑΛΥΣΗ - ΥΠΟΛΟΓΙΣΜΟΣ </t>
  </si>
  <si>
    <t>Αθηνα    29/5/2017</t>
  </si>
  <si>
    <t>ΑΠΌ ΤΟ ΛΟΓΙΣΤΙΚΟ ΤΜΗΜΑ</t>
  </si>
  <si>
    <t>Α/Α     Ο ΠΡΟΪΣΤΑΜΕΝΟΣ ΤΟΥ ΤΜΗΜΑΤΟΣ</t>
  </si>
  <si>
    <t>ΚΡΑΤΗΣΕΙΣ ΤΟΚΩΝ</t>
  </si>
  <si>
    <t xml:space="preserve">ΣΥΝΟΛΙΚΟΣ ΦΟΡΟΣ </t>
  </si>
  <si>
    <t>Ονομ/μο Εκκαθαριστή: …………………..  Πρόεδρος Πρωτοδικών</t>
  </si>
  <si>
    <t>Πληρώσατε τον δικαιούχο δικαστικό Λειτουργό, ……………………….Πρόεδρο Πρωτοδικών Αθηνών,</t>
  </si>
  <si>
    <t>…………………</t>
  </si>
  <si>
    <t>……………………</t>
  </si>
  <si>
    <t>…………………..</t>
  </si>
  <si>
    <t>σύμφωνα με την υπ' αριθμ…………….. απόφαση  των  Μονομελούς Διοικητικού Πρωτοδικείου …………....</t>
  </si>
  <si>
    <t>ΣΥΝΟΛΙΚΟ ΚΟΣΤΟΣ</t>
  </si>
  <si>
    <t>Εκκαθαρίζουσα υπηρεσία:   Πρωτοδικείο …………….</t>
  </si>
  <si>
    <t>ΕΠΕΞΕΡΓΑΣΙΑ ΑΝΔΡΕΑΣ  ΠΑΣΧΟΣ</t>
  </si>
  <si>
    <t xml:space="preserve">Επιδικασθέν ποσό </t>
  </si>
  <si>
    <t xml:space="preserve">                      ΟΠΑΔ            2,55%</t>
  </si>
  <si>
    <t xml:space="preserve">    ΟΠΑΔ 5,1%       </t>
  </si>
  <si>
    <t xml:space="preserve">      Τ.Π.Δ.Υ 4% (&lt;93 ΠΛΑΦΟΝ)       </t>
  </si>
  <si>
    <t xml:space="preserve">       ΤΑΜ. ΠΡΟΝ 1%</t>
  </si>
  <si>
    <t xml:space="preserve">            εισφ. Αλ/ης 2%</t>
  </si>
  <si>
    <t xml:space="preserve">       Συνολο κρατ. Ασφαλ.</t>
  </si>
  <si>
    <t xml:space="preserve">       Συν. Κρατ εργοδ.</t>
  </si>
  <si>
    <t xml:space="preserve">                 ΦΟΡΟΣ               </t>
  </si>
  <si>
    <t xml:space="preserve">                   ΦΟΡΟΣ  ΤΟΚΩΝ       *15%                </t>
  </si>
  <si>
    <t xml:space="preserve">        Υπέρ σύντ.   *6,67%</t>
  </si>
  <si>
    <t xml:space="preserve">               Υπέρ σύντ.εργοδ/κή Νομικών  13,33%. </t>
  </si>
  <si>
    <t xml:space="preserve">   ΧΑΡΤΟΣΗΜΟ ΤΟΚΩΝ   ΣΥΝ.ΤΟΚ.  *3%</t>
  </si>
  <si>
    <t xml:space="preserve">       ΟΓΑ ΧΑΡΤΟΣΗΜΟΥ   20% </t>
  </si>
  <si>
    <t xml:space="preserve">  ΟΠΑΔ  *5,1%       </t>
  </si>
  <si>
    <t xml:space="preserve"> ΤΑΜ. ΠΡΟΝ 1%</t>
  </si>
  <si>
    <t xml:space="preserve">   εισφ. Αλ/ης 2%</t>
  </si>
  <si>
    <t xml:space="preserve">   Υπέρ σύντ.   *6,67%</t>
  </si>
  <si>
    <t xml:space="preserve"> Συνολο κρατ. Ασφαλ.</t>
  </si>
  <si>
    <t xml:space="preserve">  Συν. Κρατ εργοδ.</t>
  </si>
  <si>
    <t xml:space="preserve">     ΦΟΡΟΣ               </t>
  </si>
  <si>
    <t xml:space="preserve">   ΟΠΑΔ     *2,55%</t>
  </si>
  <si>
    <t xml:space="preserve">Ονομ/μο Εκκαθαριστή:  </t>
  </si>
  <si>
    <t xml:space="preserve">Ν. 2521/1997- ΑΠ ΣΤΕ 3150//99 ΑΠ. ΥΠ. ΟΙΚ 1023113/423/Α0012/2000 (Αφορ. 100%) Δεν αναρτάται στο ΤΑΧΙS  ΠΟΛ 1045/18) </t>
  </si>
  <si>
    <t>ΑΔΤ</t>
  </si>
  <si>
    <t xml:space="preserve"> ΑΦΜ:</t>
  </si>
  <si>
    <t>ΑΜΚΑ:</t>
  </si>
  <si>
    <t>123</t>
  </si>
  <si>
    <t>124</t>
  </si>
  <si>
    <t>που καταβλήθηκαν από  1/1/2018 έως 31/12/2018</t>
  </si>
  <si>
    <t xml:space="preserve">ΑΘΗΝΑ </t>
  </si>
  <si>
    <t xml:space="preserve"> Ο ΒΕΒΑΙΩΝ </t>
  </si>
  <si>
    <t>ΑΘΗΝΑ 20/3/2018</t>
  </si>
  <si>
    <t>ΠΠΠ</t>
  </si>
  <si>
    <t>ΑΑΑ</t>
  </si>
  <si>
    <t>ΘΘΘ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</si>
</sst>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/yyyy;@"/>
    <numFmt numFmtId="166" formatCode="dd/mm/yy"/>
    <numFmt numFmtId="167" formatCode="#,##0.0"/>
    <numFmt numFmtId="168" formatCode="#,##0.000"/>
    <numFmt numFmtId="169" formatCode="0.000"/>
    <numFmt numFmtId="170" formatCode="0.00000"/>
    <numFmt numFmtId="171" formatCode="0.0000"/>
  </numFmts>
  <fonts count="51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14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sz val="12"/>
      <name val="Arial Greek"/>
      <family val="0"/>
    </font>
    <font>
      <b/>
      <sz val="11"/>
      <color indexed="8"/>
      <name val="Calibri"/>
      <family val="2"/>
    </font>
    <font>
      <sz val="10"/>
      <color indexed="10"/>
      <name val="Arial Greek"/>
      <family val="0"/>
    </font>
    <font>
      <b/>
      <sz val="11"/>
      <name val="Arial Greek"/>
      <family val="0"/>
    </font>
    <font>
      <b/>
      <sz val="24"/>
      <name val="Arial Greek"/>
      <family val="0"/>
    </font>
    <font>
      <sz val="24"/>
      <name val="Arial Greek"/>
      <family val="0"/>
    </font>
    <font>
      <b/>
      <sz val="14"/>
      <name val="Arial Greek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 Greek"/>
      <family val="0"/>
    </font>
    <font>
      <b/>
      <sz val="12"/>
      <color indexed="8"/>
      <name val="Calibri"/>
      <family val="2"/>
    </font>
    <font>
      <b/>
      <sz val="16"/>
      <name val="Arial Greek"/>
      <family val="0"/>
    </font>
    <font>
      <sz val="9"/>
      <name val="Arial Greek"/>
      <family val="2"/>
    </font>
    <font>
      <sz val="10"/>
      <name val="Tahoma"/>
      <family val="2"/>
    </font>
    <font>
      <b/>
      <sz val="8"/>
      <name val="Arial Greek"/>
      <family val="2"/>
    </font>
    <font>
      <b/>
      <vertAlign val="superscript"/>
      <sz val="8"/>
      <name val="Arial Greek"/>
      <family val="2"/>
    </font>
    <font>
      <sz val="9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9"/>
      <name val="Segoe UI"/>
      <family val="0"/>
    </font>
    <font>
      <sz val="8"/>
      <name val="Segoe UI"/>
      <family val="2"/>
    </font>
    <font>
      <b/>
      <sz val="10"/>
      <name val="Arial"/>
      <family val="2"/>
    </font>
    <font>
      <b/>
      <sz val="8"/>
      <name val="Segoe UI"/>
      <family val="2"/>
    </font>
    <font>
      <sz val="10"/>
      <name val="Arial"/>
      <family val="2"/>
    </font>
    <font>
      <b/>
      <sz val="9"/>
      <name val="Tahoma"/>
      <family val="0"/>
    </font>
    <font>
      <sz val="16"/>
      <name val="Arial Greek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Arial Black"/>
      <family val="2"/>
    </font>
    <font>
      <b/>
      <sz val="14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dashed"/>
    </border>
    <border>
      <left style="double"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/>
      <top/>
      <bottom style="dashed"/>
    </border>
    <border>
      <left/>
      <right style="thin"/>
      <top/>
      <bottom style="thin"/>
    </border>
    <border>
      <left/>
      <right>
        <color indexed="63"/>
      </right>
      <top/>
      <bottom style="dashed"/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/>
      <top style="dash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1" applyNumberFormat="0" applyAlignment="0" applyProtection="0"/>
    <xf numFmtId="0" fontId="36" fillId="16" borderId="2" applyNumberFormat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46" fillId="0" borderId="8" applyNumberFormat="0" applyFill="0" applyAlignment="0" applyProtection="0"/>
    <xf numFmtId="0" fontId="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</cellStyleXfs>
  <cellXfs count="4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2" fillId="0" borderId="13" xfId="0" applyNumberFormat="1" applyFont="1" applyFill="1" applyBorder="1" applyAlignment="1">
      <alignment horizontal="right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Continuous"/>
    </xf>
    <xf numFmtId="0" fontId="12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4" fontId="3" fillId="0" borderId="21" xfId="0" applyNumberFormat="1" applyFont="1" applyFill="1" applyBorder="1" applyAlignment="1">
      <alignment horizontal="right"/>
    </xf>
    <xf numFmtId="4" fontId="3" fillId="24" borderId="21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3" fillId="0" borderId="23" xfId="0" applyFont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Continuous"/>
    </xf>
    <xf numFmtId="2" fontId="3" fillId="0" borderId="18" xfId="0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Continuous"/>
    </xf>
    <xf numFmtId="4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Continuous"/>
    </xf>
    <xf numFmtId="3" fontId="0" fillId="0" borderId="19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Continuous"/>
    </xf>
    <xf numFmtId="4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/>
    </xf>
    <xf numFmtId="165" fontId="13" fillId="0" borderId="13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2" fontId="2" fillId="0" borderId="25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4" fontId="2" fillId="0" borderId="13" xfId="0" applyNumberFormat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/>
    </xf>
    <xf numFmtId="0" fontId="18" fillId="0" borderId="0" xfId="33" applyFont="1">
      <alignment/>
      <protection/>
    </xf>
    <xf numFmtId="0" fontId="0" fillId="0" borderId="0" xfId="33">
      <alignment/>
      <protection/>
    </xf>
    <xf numFmtId="0" fontId="5" fillId="0" borderId="31" xfId="33" applyFont="1" applyBorder="1">
      <alignment/>
      <protection/>
    </xf>
    <xf numFmtId="0" fontId="0" fillId="0" borderId="0" xfId="33" applyBorder="1">
      <alignment/>
      <protection/>
    </xf>
    <xf numFmtId="0" fontId="0" fillId="0" borderId="32" xfId="33" applyBorder="1">
      <alignment/>
      <protection/>
    </xf>
    <xf numFmtId="0" fontId="5" fillId="0" borderId="0" xfId="33" applyFont="1" applyBorder="1">
      <alignment/>
      <protection/>
    </xf>
    <xf numFmtId="0" fontId="5" fillId="0" borderId="33" xfId="33" applyFont="1" applyBorder="1">
      <alignment/>
      <protection/>
    </xf>
    <xf numFmtId="0" fontId="0" fillId="0" borderId="34" xfId="33" applyBorder="1">
      <alignment/>
      <protection/>
    </xf>
    <xf numFmtId="49" fontId="0" fillId="0" borderId="0" xfId="33" applyNumberFormat="1">
      <alignment/>
      <protection/>
    </xf>
    <xf numFmtId="49" fontId="19" fillId="0" borderId="35" xfId="33" applyNumberFormat="1" applyFont="1" applyBorder="1" applyAlignment="1">
      <alignment horizontal="center"/>
      <protection/>
    </xf>
    <xf numFmtId="49" fontId="19" fillId="0" borderId="36" xfId="33" applyNumberFormat="1" applyFont="1" applyBorder="1" applyAlignment="1">
      <alignment horizontal="center"/>
      <protection/>
    </xf>
    <xf numFmtId="14" fontId="22" fillId="0" borderId="0" xfId="33" applyNumberFormat="1" applyFont="1" applyAlignment="1">
      <alignment horizontal="right"/>
      <protection/>
    </xf>
    <xf numFmtId="49" fontId="19" fillId="0" borderId="37" xfId="33" applyNumberFormat="1" applyFont="1" applyBorder="1">
      <alignment/>
      <protection/>
    </xf>
    <xf numFmtId="0" fontId="19" fillId="0" borderId="37" xfId="33" applyFont="1" applyBorder="1">
      <alignment/>
      <protection/>
    </xf>
    <xf numFmtId="0" fontId="19" fillId="0" borderId="38" xfId="33" applyFont="1" applyBorder="1">
      <alignment/>
      <protection/>
    </xf>
    <xf numFmtId="0" fontId="5" fillId="0" borderId="13" xfId="0" applyFont="1" applyFill="1" applyBorder="1" applyAlignment="1">
      <alignment horizontal="center" wrapText="1"/>
    </xf>
    <xf numFmtId="0" fontId="23" fillId="0" borderId="13" xfId="33" applyFont="1" applyBorder="1" applyAlignment="1">
      <alignment horizontal="center" wrapText="1"/>
      <protection/>
    </xf>
    <xf numFmtId="0" fontId="24" fillId="0" borderId="13" xfId="0" applyFont="1" applyFill="1" applyBorder="1" applyAlignment="1">
      <alignment horizontal="center" wrapText="1"/>
    </xf>
    <xf numFmtId="2" fontId="19" fillId="0" borderId="13" xfId="33" applyNumberFormat="1" applyFont="1" applyBorder="1">
      <alignment/>
      <protection/>
    </xf>
    <xf numFmtId="2" fontId="23" fillId="0" borderId="13" xfId="33" applyNumberFormat="1" applyFont="1" applyBorder="1">
      <alignment/>
      <protection/>
    </xf>
    <xf numFmtId="0" fontId="5" fillId="0" borderId="0" xfId="33" applyFont="1" applyAlignment="1">
      <alignment horizontal="left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28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7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indent="2"/>
    </xf>
    <xf numFmtId="0" fontId="0" fillId="0" borderId="13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3"/>
    </xf>
    <xf numFmtId="0" fontId="29" fillId="0" borderId="0" xfId="0" applyFont="1" applyAlignment="1">
      <alignment/>
    </xf>
    <xf numFmtId="0" fontId="2" fillId="0" borderId="39" xfId="0" applyFont="1" applyFill="1" applyBorder="1" applyAlignment="1">
      <alignment horizontal="left"/>
    </xf>
    <xf numFmtId="4" fontId="0" fillId="0" borderId="13" xfId="0" applyNumberFormat="1" applyBorder="1" applyAlignment="1">
      <alignment horizontal="left" vertical="top" indent="2"/>
    </xf>
    <xf numFmtId="9" fontId="0" fillId="0" borderId="13" xfId="0" applyNumberFormat="1" applyBorder="1" applyAlignment="1">
      <alignment horizontal="left" vertical="top" indent="1"/>
    </xf>
    <xf numFmtId="2" fontId="0" fillId="0" borderId="13" xfId="0" applyNumberFormat="1" applyBorder="1" applyAlignment="1">
      <alignment horizontal="left" vertical="top" indent="3"/>
    </xf>
    <xf numFmtId="0" fontId="0" fillId="0" borderId="0" xfId="0" applyAlignment="1">
      <alignment horizontal="center" wrapText="1"/>
    </xf>
    <xf numFmtId="0" fontId="14" fillId="0" borderId="24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3" fillId="0" borderId="35" xfId="0" applyFont="1" applyBorder="1" applyAlignment="1">
      <alignment/>
    </xf>
    <xf numFmtId="4" fontId="3" fillId="0" borderId="3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2" fontId="2" fillId="0" borderId="13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3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12" fillId="0" borderId="20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20" fillId="0" borderId="0" xfId="33" applyFont="1" applyAlignment="1">
      <alignment horizontal="center"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26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4" fontId="0" fillId="0" borderId="18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49" fontId="0" fillId="0" borderId="23" xfId="0" applyNumberFormat="1" applyBorder="1" applyAlignment="1">
      <alignment/>
    </xf>
    <xf numFmtId="0" fontId="19" fillId="0" borderId="37" xfId="33" applyFont="1" applyBorder="1" applyAlignment="1">
      <alignment horizontal="center"/>
      <protection/>
    </xf>
    <xf numFmtId="0" fontId="19" fillId="0" borderId="44" xfId="33" applyFont="1" applyBorder="1" applyAlignment="1">
      <alignment horizontal="left"/>
      <protection/>
    </xf>
    <xf numFmtId="0" fontId="19" fillId="0" borderId="37" xfId="33" applyFont="1" applyBorder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5" fillId="0" borderId="0" xfId="33" applyFont="1" applyBorder="1" applyAlignment="1">
      <alignment horizontal="right"/>
      <protection/>
    </xf>
    <xf numFmtId="0" fontId="0" fillId="0" borderId="0" xfId="0" applyBorder="1" applyAlignment="1">
      <alignment horizontal="center" vertical="top"/>
    </xf>
    <xf numFmtId="0" fontId="2" fillId="0" borderId="14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 wrapText="1"/>
    </xf>
    <xf numFmtId="0" fontId="5" fillId="0" borderId="0" xfId="33" applyFont="1" applyBorder="1" applyAlignment="1">
      <alignment horizontal="center"/>
      <protection/>
    </xf>
    <xf numFmtId="0" fontId="19" fillId="0" borderId="46" xfId="33" applyFont="1" applyBorder="1">
      <alignment/>
      <protection/>
    </xf>
    <xf numFmtId="0" fontId="0" fillId="0" borderId="47" xfId="33" applyBorder="1">
      <alignment/>
      <protection/>
    </xf>
    <xf numFmtId="0" fontId="0" fillId="0" borderId="48" xfId="33" applyBorder="1">
      <alignment/>
      <protection/>
    </xf>
    <xf numFmtId="49" fontId="2" fillId="0" borderId="49" xfId="0" applyNumberFormat="1" applyFont="1" applyFill="1" applyBorder="1" applyAlignment="1">
      <alignment horizontal="left"/>
    </xf>
    <xf numFmtId="49" fontId="0" fillId="0" borderId="50" xfId="0" applyNumberFormat="1" applyBorder="1" applyAlignment="1">
      <alignment/>
    </xf>
    <xf numFmtId="49" fontId="2" fillId="0" borderId="51" xfId="0" applyNumberFormat="1" applyFont="1" applyFill="1" applyBorder="1" applyAlignment="1">
      <alignment horizontal="left"/>
    </xf>
    <xf numFmtId="49" fontId="19" fillId="0" borderId="37" xfId="33" applyNumberFormat="1" applyFont="1" applyBorder="1" applyAlignment="1">
      <alignment horizontal="center"/>
      <protection/>
    </xf>
    <xf numFmtId="49" fontId="0" fillId="0" borderId="33" xfId="0" applyNumberFormat="1" applyBorder="1" applyAlignment="1">
      <alignment horizontal="left" vertical="top"/>
    </xf>
    <xf numFmtId="0" fontId="0" fillId="0" borderId="36" xfId="0" applyBorder="1" applyAlignment="1">
      <alignment horizontal="center" wrapText="1"/>
    </xf>
    <xf numFmtId="0" fontId="0" fillId="0" borderId="39" xfId="0" applyFill="1" applyBorder="1" applyAlignment="1">
      <alignment wrapText="1"/>
    </xf>
    <xf numFmtId="0" fontId="0" fillId="0" borderId="36" xfId="0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164" fontId="13" fillId="0" borderId="35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6" fillId="0" borderId="54" xfId="0" applyFont="1" applyFill="1" applyBorder="1" applyAlignment="1">
      <alignment horizontal="center"/>
    </xf>
    <xf numFmtId="49" fontId="18" fillId="0" borderId="31" xfId="33" applyNumberFormat="1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5" fillId="0" borderId="31" xfId="33" applyFont="1" applyBorder="1" applyAlignment="1">
      <alignment horizontal="left" vertical="justify"/>
      <protection/>
    </xf>
    <xf numFmtId="0" fontId="5" fillId="0" borderId="0" xfId="33" applyFont="1" applyAlignment="1">
      <alignment horizontal="left" vertical="justify"/>
      <protection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165" fontId="13" fillId="0" borderId="21" xfId="0" applyNumberFormat="1" applyFont="1" applyFill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31" fillId="0" borderId="0" xfId="0" applyFont="1" applyAlignment="1">
      <alignment wrapText="1"/>
    </xf>
    <xf numFmtId="0" fontId="3" fillId="0" borderId="39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2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57" xfId="33" applyFont="1" applyBorder="1" applyAlignment="1">
      <alignment horizontal="center"/>
      <protection/>
    </xf>
    <xf numFmtId="0" fontId="0" fillId="0" borderId="57" xfId="33" applyBorder="1" applyAlignment="1">
      <alignment horizontal="center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33" applyFont="1" applyAlignment="1">
      <alignment horizontal="left" vertical="center" wrapText="1"/>
      <protection/>
    </xf>
    <xf numFmtId="2" fontId="23" fillId="0" borderId="13" xfId="33" applyNumberFormat="1" applyFont="1" applyBorder="1" applyAlignment="1">
      <alignment horizont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0" fillId="0" borderId="13" xfId="33" applyBorder="1" applyAlignment="1">
      <alignment horizontal="center" vertical="center"/>
      <protection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23" fillId="0" borderId="21" xfId="33" applyFont="1" applyBorder="1" applyAlignment="1">
      <alignment horizontal="center" wrapText="1"/>
      <protection/>
    </xf>
    <xf numFmtId="0" fontId="23" fillId="0" borderId="36" xfId="33" applyFont="1" applyBorder="1" applyAlignment="1">
      <alignment horizontal="center" wrapText="1"/>
      <protection/>
    </xf>
    <xf numFmtId="0" fontId="23" fillId="0" borderId="13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 vertical="center"/>
      <protection/>
    </xf>
    <xf numFmtId="4" fontId="23" fillId="0" borderId="13" xfId="33" applyNumberFormat="1" applyFont="1" applyBorder="1" applyAlignment="1">
      <alignment horizontal="center"/>
      <protection/>
    </xf>
    <xf numFmtId="0" fontId="19" fillId="0" borderId="13" xfId="33" applyFont="1" applyBorder="1" applyAlignment="1">
      <alignment horizontal="center"/>
      <protection/>
    </xf>
    <xf numFmtId="2" fontId="19" fillId="0" borderId="21" xfId="33" applyNumberFormat="1" applyFont="1" applyBorder="1" applyAlignment="1">
      <alignment horizontal="right"/>
      <protection/>
    </xf>
    <xf numFmtId="2" fontId="19" fillId="0" borderId="36" xfId="33" applyNumberFormat="1" applyFont="1" applyBorder="1" applyAlignment="1">
      <alignment horizontal="right"/>
      <protection/>
    </xf>
    <xf numFmtId="2" fontId="19" fillId="0" borderId="21" xfId="33" applyNumberFormat="1" applyFont="1" applyBorder="1" applyAlignment="1">
      <alignment horizontal="center"/>
      <protection/>
    </xf>
    <xf numFmtId="2" fontId="19" fillId="0" borderId="36" xfId="33" applyNumberFormat="1" applyFont="1" applyBorder="1" applyAlignment="1">
      <alignment horizontal="center"/>
      <protection/>
    </xf>
    <xf numFmtId="14" fontId="22" fillId="0" borderId="37" xfId="33" applyNumberFormat="1" applyFont="1" applyBorder="1" applyAlignment="1">
      <alignment horizontal="center"/>
      <protection/>
    </xf>
    <xf numFmtId="0" fontId="22" fillId="0" borderId="37" xfId="33" applyFont="1" applyBorder="1" applyAlignment="1">
      <alignment horizontal="center"/>
      <protection/>
    </xf>
    <xf numFmtId="0" fontId="20" fillId="0" borderId="13" xfId="33" applyFont="1" applyBorder="1" applyAlignment="1">
      <alignment horizontal="right"/>
      <protection/>
    </xf>
    <xf numFmtId="0" fontId="19" fillId="0" borderId="21" xfId="33" applyFont="1" applyBorder="1" applyAlignment="1">
      <alignment horizontal="left" wrapText="1"/>
      <protection/>
    </xf>
    <xf numFmtId="0" fontId="19" fillId="0" borderId="35" xfId="33" applyFont="1" applyBorder="1" applyAlignment="1">
      <alignment horizontal="left" wrapText="1"/>
      <protection/>
    </xf>
    <xf numFmtId="0" fontId="19" fillId="0" borderId="36" xfId="33" applyFont="1" applyBorder="1" applyAlignment="1">
      <alignment horizontal="left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41" xfId="33" applyFont="1" applyBorder="1" applyAlignment="1">
      <alignment horizontal="center" vertical="center" wrapText="1"/>
      <protection/>
    </xf>
    <xf numFmtId="0" fontId="19" fillId="0" borderId="58" xfId="33" applyFont="1" applyBorder="1" applyAlignment="1">
      <alignment horizontal="left"/>
      <protection/>
    </xf>
    <xf numFmtId="0" fontId="19" fillId="0" borderId="59" xfId="33" applyFont="1" applyBorder="1" applyAlignment="1">
      <alignment horizontal="left"/>
      <protection/>
    </xf>
    <xf numFmtId="0" fontId="19" fillId="0" borderId="60" xfId="33" applyFont="1" applyBorder="1" applyAlignment="1">
      <alignment horizontal="lef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center"/>
      <protection/>
    </xf>
    <xf numFmtId="0" fontId="5" fillId="0" borderId="31" xfId="33" applyFont="1" applyBorder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4" fillId="0" borderId="31" xfId="33" applyFont="1" applyBorder="1" applyAlignment="1">
      <alignment horizontal="center" vertical="center"/>
      <protection/>
    </xf>
    <xf numFmtId="0" fontId="4" fillId="0" borderId="0" xfId="33" applyFont="1" applyAlignment="1">
      <alignment horizontal="center" vertical="center"/>
      <protection/>
    </xf>
    <xf numFmtId="0" fontId="5" fillId="0" borderId="61" xfId="33" applyFont="1" applyBorder="1" applyAlignment="1">
      <alignment horizontal="left"/>
      <protection/>
    </xf>
    <xf numFmtId="0" fontId="5" fillId="0" borderId="40" xfId="33" applyFont="1" applyBorder="1" applyAlignment="1">
      <alignment horizontal="center" vertical="center" wrapText="1"/>
      <protection/>
    </xf>
    <xf numFmtId="0" fontId="5" fillId="0" borderId="45" xfId="33" applyFont="1" applyBorder="1" applyAlignment="1">
      <alignment horizontal="center" vertical="center" wrapText="1"/>
      <protection/>
    </xf>
    <xf numFmtId="0" fontId="5" fillId="0" borderId="28" xfId="33" applyFont="1" applyBorder="1" applyAlignment="1">
      <alignment horizontal="center" vertical="center" wrapText="1"/>
      <protection/>
    </xf>
    <xf numFmtId="0" fontId="5" fillId="0" borderId="33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wrapText="1"/>
      <protection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23" fillId="0" borderId="13" xfId="33" applyFont="1" applyBorder="1" applyAlignment="1">
      <alignment horizontal="center" wrapText="1"/>
      <protection/>
    </xf>
    <xf numFmtId="0" fontId="29" fillId="0" borderId="0" xfId="0" applyFont="1" applyAlignment="1">
      <alignment horizontal="center"/>
    </xf>
    <xf numFmtId="0" fontId="0" fillId="0" borderId="2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21" borderId="0" xfId="0" applyFill="1" applyBorder="1" applyAlignment="1">
      <alignment horizontal="left"/>
    </xf>
    <xf numFmtId="0" fontId="0" fillId="21" borderId="21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0" borderId="4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0" fillId="21" borderId="21" xfId="0" applyFill="1" applyBorder="1" applyAlignment="1">
      <alignment horizontal="left"/>
    </xf>
    <xf numFmtId="0" fontId="0" fillId="21" borderId="35" xfId="0" applyFill="1" applyBorder="1" applyAlignment="1">
      <alignment horizontal="left"/>
    </xf>
    <xf numFmtId="0" fontId="0" fillId="21" borderId="36" xfId="0" applyFill="1" applyBorder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Z109"/>
  <sheetViews>
    <sheetView tabSelected="1" view="pageBreakPreview" zoomScale="60" zoomScaleNormal="75" zoomScalePageLayoutView="0" workbookViewId="0" topLeftCell="J25">
      <selection activeCell="T39" sqref="T39"/>
    </sheetView>
  </sheetViews>
  <sheetFormatPr defaultColWidth="9.00390625" defaultRowHeight="12.75"/>
  <cols>
    <col min="1" max="1" width="5.625" style="0" customWidth="1"/>
    <col min="3" max="3" width="19.125" style="0" customWidth="1"/>
    <col min="4" max="4" width="26.875" style="143" customWidth="1"/>
    <col min="5" max="5" width="18.75390625" style="0" customWidth="1"/>
    <col min="6" max="7" width="14.125" style="0" customWidth="1"/>
    <col min="8" max="8" width="25.25390625" style="0" customWidth="1"/>
    <col min="9" max="9" width="22.625" style="0" customWidth="1"/>
    <col min="10" max="10" width="15.875" style="0" customWidth="1"/>
    <col min="11" max="11" width="18.00390625" style="0" customWidth="1"/>
    <col min="12" max="12" width="15.75390625" style="143" customWidth="1"/>
    <col min="13" max="13" width="12.625" style="0" customWidth="1"/>
    <col min="14" max="14" width="15.00390625" style="0" customWidth="1"/>
    <col min="15" max="15" width="10.00390625" style="0" customWidth="1"/>
    <col min="16" max="16" width="11.25390625" style="0" customWidth="1"/>
    <col min="17" max="17" width="14.625" style="143" customWidth="1"/>
    <col min="18" max="19" width="11.25390625" style="0" customWidth="1"/>
    <col min="20" max="20" width="11.75390625" style="0" customWidth="1"/>
    <col min="21" max="21" width="16.625" style="143" customWidth="1"/>
    <col min="22" max="22" width="11.75390625" style="0" customWidth="1"/>
    <col min="23" max="23" width="13.00390625" style="0" customWidth="1"/>
    <col min="24" max="24" width="15.00390625" style="249" customWidth="1"/>
    <col min="25" max="26" width="12.25390625" style="0" customWidth="1"/>
    <col min="28" max="28" width="8.875" style="0" customWidth="1"/>
  </cols>
  <sheetData>
    <row r="1" spans="2:26" s="1" customFormat="1" ht="15">
      <c r="B1" s="12"/>
      <c r="C1" s="12"/>
      <c r="D1" s="25"/>
      <c r="E1" s="12"/>
      <c r="F1" s="12"/>
      <c r="G1" s="12"/>
      <c r="H1" s="12"/>
      <c r="I1" s="348" t="s">
        <v>0</v>
      </c>
      <c r="J1" s="349"/>
      <c r="K1" s="349"/>
      <c r="L1" s="349"/>
      <c r="M1" s="350"/>
      <c r="N1" s="12"/>
      <c r="O1" s="12"/>
      <c r="P1" s="12"/>
      <c r="Q1" s="25"/>
      <c r="R1" s="12"/>
      <c r="S1" s="12"/>
      <c r="T1" s="12"/>
      <c r="U1" s="25"/>
      <c r="V1" s="12"/>
      <c r="W1" s="12"/>
      <c r="X1" s="29"/>
      <c r="Y1" s="12"/>
      <c r="Z1" s="12"/>
    </row>
    <row r="2" spans="2:26" s="1" customFormat="1" ht="32.25" customHeight="1">
      <c r="B2" s="12"/>
      <c r="C2" s="12"/>
      <c r="D2" s="25"/>
      <c r="E2" s="12"/>
      <c r="F2" s="12" t="s">
        <v>203</v>
      </c>
      <c r="G2" s="12"/>
      <c r="H2" s="12"/>
      <c r="I2" s="350"/>
      <c r="J2" s="350"/>
      <c r="K2" s="350"/>
      <c r="L2" s="350"/>
      <c r="M2" s="350"/>
      <c r="N2" s="12"/>
      <c r="O2" s="12"/>
      <c r="P2" s="12"/>
      <c r="Q2" s="25"/>
      <c r="R2" s="12"/>
      <c r="S2" s="12"/>
      <c r="T2" s="12"/>
      <c r="U2" s="25"/>
      <c r="V2" s="12"/>
      <c r="W2" s="12"/>
      <c r="X2" s="29"/>
      <c r="Y2" s="12"/>
      <c r="Z2" s="12"/>
    </row>
    <row r="3" spans="2:26" s="1" customFormat="1" ht="15.75">
      <c r="B3" s="12"/>
      <c r="C3" s="12"/>
      <c r="D3" s="25"/>
      <c r="E3" s="12"/>
      <c r="F3" s="12" t="s">
        <v>204</v>
      </c>
      <c r="G3" s="12"/>
      <c r="H3" s="12"/>
      <c r="I3" s="12"/>
      <c r="J3" s="351"/>
      <c r="K3" s="351"/>
      <c r="L3" s="351"/>
      <c r="M3" s="351"/>
      <c r="N3" s="12"/>
      <c r="O3" s="12"/>
      <c r="P3" s="12"/>
      <c r="Q3" s="25"/>
      <c r="R3" s="12"/>
      <c r="S3" s="12"/>
      <c r="U3" s="142"/>
      <c r="W3" s="37" t="s">
        <v>62</v>
      </c>
      <c r="X3" s="29"/>
      <c r="Y3" s="26"/>
      <c r="Z3" s="40"/>
    </row>
    <row r="4" spans="2:25" s="44" customFormat="1" ht="25.5" customHeight="1">
      <c r="B4" s="42" t="s">
        <v>1</v>
      </c>
      <c r="C4" s="42"/>
      <c r="D4" s="129"/>
      <c r="E4" s="42"/>
      <c r="F4" s="42" t="s">
        <v>205</v>
      </c>
      <c r="G4" s="42"/>
      <c r="H4" s="42"/>
      <c r="I4" s="42" t="s">
        <v>2</v>
      </c>
      <c r="J4" s="352" t="s">
        <v>162</v>
      </c>
      <c r="K4" s="352"/>
      <c r="L4" s="352"/>
      <c r="M4" s="352"/>
      <c r="N4" s="342"/>
      <c r="O4" s="342"/>
      <c r="P4" s="342"/>
      <c r="Q4" s="342"/>
      <c r="R4" s="353"/>
      <c r="S4" s="353"/>
      <c r="T4" s="353"/>
      <c r="U4" s="327"/>
      <c r="W4" s="42" t="s">
        <v>53</v>
      </c>
      <c r="X4" s="237"/>
      <c r="Y4" s="45">
        <v>2017</v>
      </c>
    </row>
    <row r="5" spans="2:24" s="44" customFormat="1" ht="18" customHeight="1">
      <c r="B5" s="42" t="s">
        <v>3</v>
      </c>
      <c r="C5" s="42"/>
      <c r="D5" s="129"/>
      <c r="E5" s="42"/>
      <c r="F5" s="42"/>
      <c r="G5" s="42"/>
      <c r="H5" s="42"/>
      <c r="I5" s="42" t="s">
        <v>4</v>
      </c>
      <c r="J5" s="352" t="s">
        <v>166</v>
      </c>
      <c r="K5" s="342"/>
      <c r="L5" s="342"/>
      <c r="M5" s="342"/>
      <c r="N5" s="342"/>
      <c r="O5" s="342"/>
      <c r="P5" s="342"/>
      <c r="Q5" s="342"/>
      <c r="R5" s="353"/>
      <c r="S5" s="353"/>
      <c r="T5" s="327"/>
      <c r="U5" s="327"/>
      <c r="X5" s="238"/>
    </row>
    <row r="6" spans="2:24" s="44" customFormat="1" ht="18" customHeight="1">
      <c r="B6" s="352" t="s">
        <v>168</v>
      </c>
      <c r="C6" s="352"/>
      <c r="D6" s="352"/>
      <c r="E6" s="352"/>
      <c r="F6" s="352"/>
      <c r="G6" s="43"/>
      <c r="H6" s="42"/>
      <c r="I6" s="42"/>
      <c r="J6" s="46"/>
      <c r="K6" s="46"/>
      <c r="L6" s="137"/>
      <c r="M6" s="46"/>
      <c r="N6" s="46"/>
      <c r="O6" s="46"/>
      <c r="P6" s="46"/>
      <c r="Q6" s="137"/>
      <c r="R6" s="46"/>
      <c r="S6" s="46"/>
      <c r="U6" s="137"/>
      <c r="X6" s="238"/>
    </row>
    <row r="7" spans="2:24" s="1" customFormat="1" ht="28.5" customHeight="1" thickBot="1">
      <c r="B7" s="322" t="s">
        <v>161</v>
      </c>
      <c r="C7" s="342"/>
      <c r="D7" s="342"/>
      <c r="E7" s="342"/>
      <c r="F7" s="342"/>
      <c r="G7" s="342"/>
      <c r="H7" s="342"/>
      <c r="I7" s="342"/>
      <c r="J7" s="2"/>
      <c r="K7" s="2"/>
      <c r="L7" s="142"/>
      <c r="M7" s="2"/>
      <c r="N7" s="2"/>
      <c r="O7" s="2"/>
      <c r="P7" s="2"/>
      <c r="Q7" s="142"/>
      <c r="R7" s="2"/>
      <c r="S7" s="2"/>
      <c r="U7" s="142"/>
      <c r="X7" s="239"/>
    </row>
    <row r="8" spans="2:26" s="1" customFormat="1" ht="19.5" customHeight="1" thickTop="1">
      <c r="B8" s="14" t="s">
        <v>5</v>
      </c>
      <c r="C8" s="15" t="s">
        <v>5</v>
      </c>
      <c r="D8" s="131"/>
      <c r="E8" s="15"/>
      <c r="F8" s="16" t="s">
        <v>6</v>
      </c>
      <c r="G8" s="16"/>
      <c r="H8" s="16" t="s">
        <v>6</v>
      </c>
      <c r="I8" s="16" t="s">
        <v>6</v>
      </c>
      <c r="J8" s="356" t="s">
        <v>7</v>
      </c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240"/>
      <c r="Y8" s="15"/>
      <c r="Z8" s="17"/>
    </row>
    <row r="9" spans="2:26" s="117" customFormat="1" ht="93.75" customHeight="1">
      <c r="B9" s="308"/>
      <c r="C9" s="354"/>
      <c r="D9" s="355"/>
      <c r="E9" s="114" t="s">
        <v>52</v>
      </c>
      <c r="F9" s="114" t="s">
        <v>170</v>
      </c>
      <c r="G9" s="114">
        <v>2012</v>
      </c>
      <c r="H9" s="114">
        <v>2013</v>
      </c>
      <c r="I9" s="114">
        <v>2014</v>
      </c>
      <c r="J9" s="41" t="s">
        <v>171</v>
      </c>
      <c r="K9" s="41" t="s">
        <v>172</v>
      </c>
      <c r="L9" s="41" t="s">
        <v>173</v>
      </c>
      <c r="M9" s="114" t="s">
        <v>174</v>
      </c>
      <c r="N9" s="114" t="s">
        <v>175</v>
      </c>
      <c r="O9" s="41" t="s">
        <v>180</v>
      </c>
      <c r="P9" s="41" t="s">
        <v>181</v>
      </c>
      <c r="Q9" s="114" t="s">
        <v>176</v>
      </c>
      <c r="R9" s="114" t="s">
        <v>177</v>
      </c>
      <c r="S9" s="114" t="s">
        <v>118</v>
      </c>
      <c r="T9" s="41" t="s">
        <v>178</v>
      </c>
      <c r="U9" s="41" t="s">
        <v>182</v>
      </c>
      <c r="V9" s="41" t="s">
        <v>183</v>
      </c>
      <c r="W9" s="41" t="s">
        <v>179</v>
      </c>
      <c r="X9" s="241" t="s">
        <v>29</v>
      </c>
      <c r="Y9" s="115" t="s">
        <v>8</v>
      </c>
      <c r="Z9" s="116" t="s">
        <v>9</v>
      </c>
    </row>
    <row r="10" spans="2:26" s="1" customFormat="1" ht="30" customHeight="1">
      <c r="B10" s="306" t="s">
        <v>58</v>
      </c>
      <c r="C10" s="307"/>
      <c r="D10" s="307"/>
      <c r="E10" s="124" t="s">
        <v>117</v>
      </c>
      <c r="F10" s="148">
        <f>D13</f>
        <v>9139.669999999998</v>
      </c>
      <c r="G10" s="128">
        <f>H26</f>
        <v>1986.8847826086953</v>
      </c>
      <c r="H10" s="90">
        <f>H27</f>
        <v>4768.5234782608695</v>
      </c>
      <c r="I10" s="90">
        <f>H28</f>
        <v>2384.2617391304348</v>
      </c>
      <c r="J10" s="91">
        <f>ROUND(E13*2.55%,2)</f>
        <v>233.06</v>
      </c>
      <c r="K10" s="91">
        <f>ROUND(E13*5.1%,2)</f>
        <v>466.12</v>
      </c>
      <c r="L10" s="134">
        <v>0</v>
      </c>
      <c r="M10" s="92">
        <f>E13*1%</f>
        <v>91.39669999999998</v>
      </c>
      <c r="N10" s="93">
        <f>E13*2%</f>
        <v>182.79339999999996</v>
      </c>
      <c r="O10" s="91">
        <f>ROUND((D33+D34+D36)*6.67%,2)</f>
        <v>609.62</v>
      </c>
      <c r="P10" s="91">
        <v>0</v>
      </c>
      <c r="Q10" s="93">
        <f>J10+L10+M10+N10+O10</f>
        <v>1116.8700999999999</v>
      </c>
      <c r="R10" s="91">
        <f>K10+P10</f>
        <v>466.12</v>
      </c>
      <c r="S10" s="91">
        <f>E13-Q10-D12</f>
        <v>8022.799899999998</v>
      </c>
      <c r="T10" s="91">
        <f>ROUND((S10)*20%,2)</f>
        <v>1604.56</v>
      </c>
      <c r="U10" s="134"/>
      <c r="V10" s="91"/>
      <c r="W10" s="91"/>
      <c r="X10" s="90">
        <f>T10</f>
        <v>1604.56</v>
      </c>
      <c r="Y10" s="91">
        <f>S10-T10</f>
        <v>6418.239899999999</v>
      </c>
      <c r="Z10" s="94"/>
    </row>
    <row r="11" spans="2:26" s="1" customFormat="1" ht="24.75" customHeight="1">
      <c r="B11" s="304" t="s">
        <v>28</v>
      </c>
      <c r="C11" s="305"/>
      <c r="D11" s="93">
        <f>E29</f>
        <v>1230.84</v>
      </c>
      <c r="E11" s="95"/>
      <c r="F11" s="93">
        <f>D11</f>
        <v>1230.84</v>
      </c>
      <c r="G11" s="89">
        <f>E26</f>
        <v>267.5739130434782</v>
      </c>
      <c r="H11" s="90">
        <f>E27</f>
        <v>642.1773913043478</v>
      </c>
      <c r="I11" s="96">
        <f>E28</f>
        <v>321.0886956521739</v>
      </c>
      <c r="J11" s="91">
        <f>ROUND(F11*2.55%,2)</f>
        <v>31.39</v>
      </c>
      <c r="K11" s="91">
        <f>ROUND(F11*5.1%,2)</f>
        <v>62.77</v>
      </c>
      <c r="L11" s="134"/>
      <c r="M11" s="92">
        <f>F11*1%</f>
        <v>12.308399999999999</v>
      </c>
      <c r="N11" s="93">
        <f>F11*2%</f>
        <v>24.616799999999998</v>
      </c>
      <c r="O11" s="91"/>
      <c r="P11" s="91"/>
      <c r="Q11" s="134">
        <f>J11+M11+N11</f>
        <v>68.3152</v>
      </c>
      <c r="R11" s="91">
        <f>K11</f>
        <v>62.77</v>
      </c>
      <c r="S11" s="91">
        <f>F11-Q11</f>
        <v>1162.5248</v>
      </c>
      <c r="T11" s="91">
        <v>0</v>
      </c>
      <c r="U11" s="134"/>
      <c r="V11" s="91"/>
      <c r="W11" s="91"/>
      <c r="X11" s="90">
        <f>T11</f>
        <v>0</v>
      </c>
      <c r="Y11" s="91">
        <f>S11-T11</f>
        <v>1162.5248</v>
      </c>
      <c r="Z11" s="94"/>
    </row>
    <row r="12" spans="2:26" s="1" customFormat="1" ht="39" customHeight="1">
      <c r="B12" s="326" t="s">
        <v>119</v>
      </c>
      <c r="C12" s="318"/>
      <c r="D12" s="93">
        <f>G29</f>
        <v>0</v>
      </c>
      <c r="E12" s="90"/>
      <c r="F12" s="93">
        <f>D12</f>
        <v>0</v>
      </c>
      <c r="G12" s="93">
        <f>G26</f>
        <v>0</v>
      </c>
      <c r="H12" s="90">
        <f>G27</f>
        <v>0</v>
      </c>
      <c r="I12" s="90">
        <f>G28</f>
        <v>0</v>
      </c>
      <c r="J12" s="91"/>
      <c r="K12" s="91"/>
      <c r="L12" s="134"/>
      <c r="M12" s="92"/>
      <c r="N12" s="93"/>
      <c r="O12" s="91"/>
      <c r="P12" s="91"/>
      <c r="Q12" s="134"/>
      <c r="R12" s="96"/>
      <c r="S12" s="91">
        <f>F12-Q12</f>
        <v>0</v>
      </c>
      <c r="T12" s="91">
        <v>0</v>
      </c>
      <c r="U12" s="134"/>
      <c r="V12" s="91"/>
      <c r="W12" s="91"/>
      <c r="X12" s="90">
        <f>T12</f>
        <v>0</v>
      </c>
      <c r="Y12" s="91">
        <f>S12-T12</f>
        <v>0</v>
      </c>
      <c r="Z12" s="94"/>
    </row>
    <row r="13" spans="2:26" s="1" customFormat="1" ht="29.25" customHeight="1">
      <c r="B13" s="319" t="s">
        <v>120</v>
      </c>
      <c r="C13" s="320"/>
      <c r="D13" s="148">
        <f>H29</f>
        <v>9139.669999999998</v>
      </c>
      <c r="E13" s="18">
        <f>D12+D13</f>
        <v>9139.669999999998</v>
      </c>
      <c r="F13" s="90"/>
      <c r="G13" s="90">
        <f>H26</f>
        <v>1986.8847826086953</v>
      </c>
      <c r="H13" s="90">
        <f>H27</f>
        <v>4768.5234782608695</v>
      </c>
      <c r="I13" s="90">
        <f>H28</f>
        <v>2384.2617391304348</v>
      </c>
      <c r="J13" s="91"/>
      <c r="K13" s="91"/>
      <c r="L13" s="134"/>
      <c r="M13" s="91"/>
      <c r="N13" s="91"/>
      <c r="O13" s="91"/>
      <c r="P13" s="91"/>
      <c r="Q13" s="134"/>
      <c r="R13" s="91"/>
      <c r="S13" s="91"/>
      <c r="T13" s="91"/>
      <c r="U13" s="134"/>
      <c r="V13" s="91"/>
      <c r="W13" s="91"/>
      <c r="X13" s="90"/>
      <c r="Y13" s="91"/>
      <c r="Z13" s="94"/>
    </row>
    <row r="14" spans="2:26" s="1" customFormat="1" ht="23.25" customHeight="1">
      <c r="B14" s="326" t="s">
        <v>59</v>
      </c>
      <c r="C14" s="318"/>
      <c r="D14" s="93">
        <v>0</v>
      </c>
      <c r="E14" s="18" t="s">
        <v>27</v>
      </c>
      <c r="F14" s="90">
        <v>350</v>
      </c>
      <c r="G14" s="90"/>
      <c r="H14" s="90"/>
      <c r="I14" s="90"/>
      <c r="J14" s="91"/>
      <c r="K14" s="91"/>
      <c r="L14" s="134"/>
      <c r="M14" s="91"/>
      <c r="N14" s="91"/>
      <c r="O14" s="91"/>
      <c r="P14" s="91"/>
      <c r="Q14" s="91"/>
      <c r="R14" s="91"/>
      <c r="S14" s="91"/>
      <c r="T14" s="91"/>
      <c r="U14" s="134"/>
      <c r="V14" s="91"/>
      <c r="W14" s="91"/>
      <c r="X14" s="90"/>
      <c r="Y14" s="90">
        <v>350</v>
      </c>
      <c r="Z14" s="276">
        <f>Y10+Y11+Y14</f>
        <v>7930.764699999999</v>
      </c>
    </row>
    <row r="15" spans="2:26" s="1" customFormat="1" ht="35.25" customHeight="1">
      <c r="B15" s="321" t="s">
        <v>121</v>
      </c>
      <c r="C15" s="321"/>
      <c r="D15" s="147">
        <f>E13+D11</f>
        <v>10370.509999999998</v>
      </c>
      <c r="E15" s="18"/>
      <c r="F15" s="90"/>
      <c r="G15" s="90"/>
      <c r="H15" s="90"/>
      <c r="I15" s="90"/>
      <c r="J15" s="91"/>
      <c r="K15" s="91"/>
      <c r="L15" s="134"/>
      <c r="M15" s="91"/>
      <c r="N15" s="91"/>
      <c r="O15" s="91"/>
      <c r="P15" s="91"/>
      <c r="Q15" s="91"/>
      <c r="R15" s="91"/>
      <c r="S15" s="91"/>
      <c r="T15" s="91"/>
      <c r="U15" s="134"/>
      <c r="V15" s="91"/>
      <c r="W15" s="91"/>
      <c r="X15" s="90"/>
      <c r="Y15" s="94"/>
      <c r="Z15" s="97"/>
    </row>
    <row r="16" spans="2:26" s="1" customFormat="1" ht="16.5" customHeight="1">
      <c r="B16" s="122"/>
      <c r="C16" s="122"/>
      <c r="D16" s="147"/>
      <c r="E16" s="96"/>
      <c r="F16" s="95"/>
      <c r="G16" s="95"/>
      <c r="H16" s="90"/>
      <c r="I16" s="91"/>
      <c r="J16" s="91"/>
      <c r="K16" s="91"/>
      <c r="L16" s="134" t="s">
        <v>5</v>
      </c>
      <c r="M16" s="91"/>
      <c r="N16" s="91" t="s">
        <v>5</v>
      </c>
      <c r="O16" s="91"/>
      <c r="P16" s="91"/>
      <c r="Q16" s="91"/>
      <c r="R16" s="91"/>
      <c r="S16" s="91"/>
      <c r="T16" s="90"/>
      <c r="U16" s="134"/>
      <c r="V16" s="90"/>
      <c r="W16" s="91"/>
      <c r="X16" s="90"/>
      <c r="Y16" s="97"/>
      <c r="Z16" s="94"/>
    </row>
    <row r="17" spans="2:26" s="1" customFormat="1" ht="16.5" customHeight="1" thickBot="1">
      <c r="B17" s="122"/>
      <c r="C17" s="122"/>
      <c r="D17" s="183"/>
      <c r="E17" s="22" t="s">
        <v>35</v>
      </c>
      <c r="F17" s="90">
        <f>ROUND(((Y10+Y11+Y12+Y14)*6%*D24)/360,2)</f>
        <v>707.16</v>
      </c>
      <c r="G17" s="90"/>
      <c r="H17" s="91"/>
      <c r="I17" s="98"/>
      <c r="J17" s="99"/>
      <c r="K17" s="99"/>
      <c r="L17" s="134"/>
      <c r="M17" s="91"/>
      <c r="N17" s="91"/>
      <c r="O17" s="91"/>
      <c r="P17" s="91"/>
      <c r="Q17" s="91"/>
      <c r="R17" s="91"/>
      <c r="S17" s="91"/>
      <c r="U17" s="134">
        <f>F17*3%</f>
        <v>21.214799999999997</v>
      </c>
      <c r="V17" s="91">
        <f>U17*20%</f>
        <v>4.242959999999999</v>
      </c>
      <c r="W17" s="91">
        <f>(F17)*15%</f>
        <v>106.074</v>
      </c>
      <c r="X17" s="90">
        <f>W17</f>
        <v>106.074</v>
      </c>
      <c r="Y17" s="91">
        <f>F17-U17-V17-W17</f>
        <v>575.62824</v>
      </c>
      <c r="Z17" s="102"/>
    </row>
    <row r="18" spans="2:26" s="1" customFormat="1" ht="16.5" customHeight="1" thickBot="1" thickTop="1">
      <c r="B18" s="186" t="s">
        <v>25</v>
      </c>
      <c r="C18" s="187" t="s">
        <v>163</v>
      </c>
      <c r="D18" s="35"/>
      <c r="E18" s="103"/>
      <c r="F18" s="103"/>
      <c r="G18" s="103"/>
      <c r="H18" s="103"/>
      <c r="I18" s="104"/>
      <c r="J18" s="105"/>
      <c r="K18" s="105"/>
      <c r="L18" s="171"/>
      <c r="M18" s="103"/>
      <c r="N18" s="103"/>
      <c r="O18" s="103"/>
      <c r="P18" s="103"/>
      <c r="Q18" s="171"/>
      <c r="R18" s="103"/>
      <c r="S18" s="103"/>
      <c r="T18" s="103"/>
      <c r="U18" s="171"/>
      <c r="V18" s="103"/>
      <c r="W18" s="103"/>
      <c r="X18" s="242"/>
      <c r="Y18" s="103"/>
      <c r="Z18" s="106"/>
    </row>
    <row r="19" spans="2:26" s="1" customFormat="1" ht="24" customHeight="1" thickTop="1">
      <c r="B19" s="292" t="s">
        <v>195</v>
      </c>
      <c r="C19" s="315" t="s">
        <v>197</v>
      </c>
      <c r="D19" s="181"/>
      <c r="E19" s="182"/>
      <c r="F19" s="91"/>
      <c r="G19" s="91"/>
      <c r="H19" s="91"/>
      <c r="I19" s="98"/>
      <c r="J19" s="99"/>
      <c r="K19" s="99"/>
      <c r="L19" s="134"/>
      <c r="M19" s="91"/>
      <c r="N19" s="91"/>
      <c r="O19" s="91"/>
      <c r="P19" s="91"/>
      <c r="Q19" s="134"/>
      <c r="R19" s="91"/>
      <c r="S19" s="91"/>
      <c r="T19" s="91"/>
      <c r="U19" s="134"/>
      <c r="V19" s="91"/>
      <c r="W19" s="91"/>
      <c r="X19" s="90"/>
      <c r="Y19" s="91"/>
      <c r="Z19" s="107"/>
    </row>
    <row r="20" spans="2:26" s="32" customFormat="1" ht="40.5" customHeight="1" thickBot="1">
      <c r="B20" s="293" t="s">
        <v>196</v>
      </c>
      <c r="C20" s="294" t="s">
        <v>198</v>
      </c>
      <c r="D20" s="132"/>
      <c r="E20" s="114" t="s">
        <v>122</v>
      </c>
      <c r="F20" s="21">
        <f>SUM(F10:F19)</f>
        <v>11427.669999999998</v>
      </c>
      <c r="G20" s="21"/>
      <c r="H20" s="21"/>
      <c r="I20" s="21"/>
      <c r="J20" s="21">
        <f aca="true" t="shared" si="0" ref="J20:R20">SUM(J10:J19)</f>
        <v>264.45</v>
      </c>
      <c r="K20" s="21">
        <f t="shared" si="0"/>
        <v>528.89</v>
      </c>
      <c r="L20" s="172">
        <f t="shared" si="0"/>
        <v>0</v>
      </c>
      <c r="M20" s="21">
        <f t="shared" si="0"/>
        <v>103.70509999999999</v>
      </c>
      <c r="N20" s="21">
        <f t="shared" si="0"/>
        <v>207.41019999999997</v>
      </c>
      <c r="O20" s="21">
        <f t="shared" si="0"/>
        <v>609.62</v>
      </c>
      <c r="P20" s="21">
        <f t="shared" si="0"/>
        <v>0</v>
      </c>
      <c r="Q20" s="172">
        <f t="shared" si="0"/>
        <v>1185.1852999999999</v>
      </c>
      <c r="R20" s="21">
        <f t="shared" si="0"/>
        <v>528.89</v>
      </c>
      <c r="S20" s="21">
        <f>SUM(S10:S19)</f>
        <v>9185.324699999997</v>
      </c>
      <c r="T20" s="21">
        <f>SUM(T10:T19)</f>
        <v>1604.56</v>
      </c>
      <c r="U20" s="172">
        <f>SUM(U16:U19)</f>
        <v>21.214799999999997</v>
      </c>
      <c r="V20" s="21">
        <f>SUM(V16:V19)</f>
        <v>4.242959999999999</v>
      </c>
      <c r="W20" s="30">
        <f>SUM(W16:W19)</f>
        <v>106.074</v>
      </c>
      <c r="X20" s="243">
        <f>SUM(X10:X19)</f>
        <v>1710.634</v>
      </c>
      <c r="Y20" s="277">
        <f>SUM(Y10:Y19)</f>
        <v>8506.392939999998</v>
      </c>
      <c r="Z20" s="31"/>
    </row>
    <row r="21" spans="2:26" s="1" customFormat="1" ht="16.5" customHeight="1" thickTop="1">
      <c r="B21" s="108"/>
      <c r="C21" s="331" t="s">
        <v>10</v>
      </c>
      <c r="D21" s="332"/>
      <c r="E21" s="36"/>
      <c r="F21" s="357"/>
      <c r="G21" s="357"/>
      <c r="H21" s="358"/>
      <c r="I21" s="358"/>
      <c r="J21" s="358"/>
      <c r="K21" s="88"/>
      <c r="L21" s="177"/>
      <c r="M21" s="109"/>
      <c r="N21" s="109"/>
      <c r="O21" s="109"/>
      <c r="P21" s="109"/>
      <c r="Q21" s="173"/>
      <c r="R21" s="109"/>
      <c r="S21" s="109"/>
      <c r="T21" s="109"/>
      <c r="U21" s="173"/>
      <c r="V21" s="109"/>
      <c r="W21" s="110"/>
      <c r="X21" s="244"/>
      <c r="Y21" s="95"/>
      <c r="Z21" s="95"/>
    </row>
    <row r="22" spans="2:26" s="1" customFormat="1" ht="16.5" customHeight="1" thickBot="1">
      <c r="B22" s="108"/>
      <c r="C22" s="111" t="s">
        <v>11</v>
      </c>
      <c r="D22" s="133" t="s">
        <v>12</v>
      </c>
      <c r="E22" s="87"/>
      <c r="F22" s="86"/>
      <c r="G22" s="86"/>
      <c r="H22" s="112"/>
      <c r="I22" s="101"/>
      <c r="J22" s="100"/>
      <c r="K22" s="100"/>
      <c r="L22" s="231"/>
      <c r="M22" s="109"/>
      <c r="N22" s="109"/>
      <c r="O22" s="109"/>
      <c r="P22" s="109"/>
      <c r="Q22" s="173"/>
      <c r="R22" s="109"/>
      <c r="S22" s="109"/>
      <c r="T22" s="109"/>
      <c r="U22" s="173"/>
      <c r="V22" s="109"/>
      <c r="W22" s="110"/>
      <c r="X22" s="244"/>
      <c r="Y22" s="95"/>
      <c r="Z22" s="95"/>
    </row>
    <row r="23" spans="2:26" s="1" customFormat="1" ht="16.5" customHeight="1" thickTop="1">
      <c r="B23" s="108"/>
      <c r="C23" s="113">
        <v>42709</v>
      </c>
      <c r="D23" s="359">
        <v>43251</v>
      </c>
      <c r="E23" s="360"/>
      <c r="F23" s="360"/>
      <c r="G23" s="360"/>
      <c r="H23" s="361"/>
      <c r="I23" s="109"/>
      <c r="J23" s="95"/>
      <c r="K23" s="95"/>
      <c r="L23" s="126"/>
      <c r="M23" s="95"/>
      <c r="N23" s="125"/>
      <c r="O23" s="344"/>
      <c r="P23" s="345"/>
      <c r="Q23" s="188"/>
      <c r="R23" s="108"/>
      <c r="S23" s="108"/>
      <c r="T23" s="95"/>
      <c r="U23" s="126"/>
      <c r="V23" s="95"/>
      <c r="W23" s="95"/>
      <c r="X23" s="245"/>
      <c r="Y23" s="95"/>
      <c r="Z23" s="95"/>
    </row>
    <row r="24" spans="2:24" s="1" customFormat="1" ht="16.5" customHeight="1">
      <c r="B24" s="3"/>
      <c r="C24" s="127" t="s">
        <v>13</v>
      </c>
      <c r="D24" s="146">
        <f>DAYS360(C23,D23,TRUE)</f>
        <v>535</v>
      </c>
      <c r="E24" s="5"/>
      <c r="F24" s="6"/>
      <c r="G24" s="6"/>
      <c r="H24" s="6"/>
      <c r="I24" s="6"/>
      <c r="L24" s="142"/>
      <c r="O24" s="344"/>
      <c r="P24" s="345"/>
      <c r="Q24" s="188"/>
      <c r="R24" s="189"/>
      <c r="S24" s="3"/>
      <c r="U24" s="142"/>
      <c r="V24" s="7"/>
      <c r="W24" s="7"/>
      <c r="X24" s="239"/>
    </row>
    <row r="25" spans="2:24" s="1" customFormat="1" ht="16.5" customHeight="1">
      <c r="B25" s="3"/>
      <c r="D25" s="134" t="s">
        <v>65</v>
      </c>
      <c r="E25" s="89" t="s">
        <v>64</v>
      </c>
      <c r="F25" s="128"/>
      <c r="G25" s="128" t="s">
        <v>66</v>
      </c>
      <c r="H25" s="128" t="s">
        <v>67</v>
      </c>
      <c r="I25" s="142"/>
      <c r="K25" s="8"/>
      <c r="L25" s="346"/>
      <c r="M25" s="347"/>
      <c r="N25" s="347"/>
      <c r="O25" s="347"/>
      <c r="P25" s="3"/>
      <c r="U25" s="142"/>
      <c r="X25" s="239"/>
    </row>
    <row r="26" spans="2:24" s="1" customFormat="1" ht="16.5" customHeight="1" thickBot="1">
      <c r="B26" s="3"/>
      <c r="C26" s="223">
        <v>2012</v>
      </c>
      <c r="D26" s="228">
        <f>E37</f>
        <v>2254.4586956521734</v>
      </c>
      <c r="E26" s="93">
        <f>E35</f>
        <v>267.5739130434782</v>
      </c>
      <c r="F26" s="128">
        <f>D26-E26</f>
        <v>1986.8847826086953</v>
      </c>
      <c r="G26" s="128">
        <v>0</v>
      </c>
      <c r="H26" s="128">
        <f>F26-G26</f>
        <v>1986.8847826086953</v>
      </c>
      <c r="I26" s="142"/>
      <c r="K26" s="8"/>
      <c r="L26" s="191"/>
      <c r="M26" s="190"/>
      <c r="N26" s="190"/>
      <c r="O26" s="109"/>
      <c r="P26" s="3"/>
      <c r="U26" s="142"/>
      <c r="X26" s="239"/>
    </row>
    <row r="27" spans="2:24" s="1" customFormat="1" ht="16.5" customHeight="1" thickBot="1" thickTop="1">
      <c r="B27" s="3"/>
      <c r="C27" s="9">
        <v>2013</v>
      </c>
      <c r="D27" s="229">
        <f>F37</f>
        <v>5410.7008695652175</v>
      </c>
      <c r="E27" s="93">
        <f>F35</f>
        <v>642.1773913043478</v>
      </c>
      <c r="F27" s="128">
        <f>D27-E27</f>
        <v>4768.5234782608695</v>
      </c>
      <c r="G27" s="128">
        <v>0</v>
      </c>
      <c r="H27" s="128">
        <f>F27-G27</f>
        <v>4768.5234782608695</v>
      </c>
      <c r="I27" s="142"/>
      <c r="J27" s="6"/>
      <c r="K27" s="6"/>
      <c r="L27" s="6"/>
      <c r="M27" s="6"/>
      <c r="N27" s="179"/>
      <c r="O27" s="6"/>
      <c r="Q27" s="129"/>
      <c r="R27" s="214"/>
      <c r="S27" s="214"/>
      <c r="T27" s="214"/>
      <c r="U27" s="271"/>
      <c r="V27" s="7"/>
      <c r="W27" s="7"/>
      <c r="X27" s="239"/>
    </row>
    <row r="28" spans="2:24" s="1" customFormat="1" ht="16.5" customHeight="1" thickBot="1" thickTop="1">
      <c r="B28" s="3"/>
      <c r="C28" s="9">
        <v>2014</v>
      </c>
      <c r="D28" s="230">
        <f>G37</f>
        <v>2705.3504347826088</v>
      </c>
      <c r="E28" s="268">
        <f>G35</f>
        <v>321.0886956521739</v>
      </c>
      <c r="F28" s="224">
        <f>D28-E28</f>
        <v>2384.2617391304348</v>
      </c>
      <c r="G28" s="224">
        <v>0</v>
      </c>
      <c r="H28" s="224">
        <f>F28-G28</f>
        <v>2384.2617391304348</v>
      </c>
      <c r="I28" s="142"/>
      <c r="J28" s="364" t="s">
        <v>150</v>
      </c>
      <c r="K28" s="365"/>
      <c r="L28" s="365"/>
      <c r="M28" s="365"/>
      <c r="N28" s="365"/>
      <c r="O28" s="365"/>
      <c r="P28" s="365"/>
      <c r="Q28" s="365"/>
      <c r="R28" s="214"/>
      <c r="S28" s="214"/>
      <c r="T28" s="214"/>
      <c r="U28" s="271"/>
      <c r="V28" s="7"/>
      <c r="W28" s="7"/>
      <c r="X28" s="239"/>
    </row>
    <row r="29" spans="2:24" s="1" customFormat="1" ht="16.5" customHeight="1" thickTop="1">
      <c r="B29" s="3"/>
      <c r="C29" s="9"/>
      <c r="D29" s="233">
        <f>SUM(D26:D28)</f>
        <v>10370.51</v>
      </c>
      <c r="E29" s="89">
        <f>SUM(E26:E28)</f>
        <v>1230.84</v>
      </c>
      <c r="F29" s="128">
        <f>SUM(F26:F28)</f>
        <v>9139.669999999998</v>
      </c>
      <c r="G29" s="128">
        <f>SUM(G26:G28)</f>
        <v>0</v>
      </c>
      <c r="H29" s="128">
        <f>SUM(H26:H28)</f>
        <v>9139.669999999998</v>
      </c>
      <c r="I29" s="142"/>
      <c r="J29" s="365"/>
      <c r="K29" s="365"/>
      <c r="L29" s="365"/>
      <c r="M29" s="365"/>
      <c r="N29" s="365"/>
      <c r="O29" s="365"/>
      <c r="P29" s="365"/>
      <c r="Q29" s="365"/>
      <c r="R29" s="214"/>
      <c r="S29" s="214"/>
      <c r="T29" s="214"/>
      <c r="U29" s="271"/>
      <c r="V29" s="7"/>
      <c r="W29" s="7"/>
      <c r="X29" s="239"/>
    </row>
    <row r="30" spans="2:26" s="1" customFormat="1" ht="24" customHeight="1" thickBot="1">
      <c r="B30" s="3"/>
      <c r="C30" s="9"/>
      <c r="D30" s="221"/>
      <c r="E30" s="222"/>
      <c r="F30" s="174"/>
      <c r="G30" s="174"/>
      <c r="H30" s="174"/>
      <c r="I30" s="185"/>
      <c r="J30" s="174"/>
      <c r="K30" s="341" t="s">
        <v>156</v>
      </c>
      <c r="L30" s="330"/>
      <c r="M30" s="330"/>
      <c r="N30" s="330"/>
      <c r="O30" s="330"/>
      <c r="P30" s="330"/>
      <c r="Q30" s="179"/>
      <c r="R30" s="6"/>
      <c r="S30" s="341" t="str">
        <f>K30</f>
        <v>Αθηνα    29/5/2017</v>
      </c>
      <c r="T30" s="330"/>
      <c r="U30" s="330"/>
      <c r="V30" s="330"/>
      <c r="W30" s="330"/>
      <c r="X30" s="330"/>
      <c r="Y30" s="7"/>
      <c r="Z30" s="7"/>
    </row>
    <row r="31" spans="2:26" s="1" customFormat="1" ht="20.25" customHeight="1" thickBot="1" thickTop="1">
      <c r="B31" s="3"/>
      <c r="C31" s="335" t="s">
        <v>55</v>
      </c>
      <c r="D31" s="323"/>
      <c r="E31" s="324"/>
      <c r="F31" s="6"/>
      <c r="G31" s="6"/>
      <c r="K31" s="174"/>
      <c r="L31" s="10"/>
      <c r="M31" s="119"/>
      <c r="N31" s="42"/>
      <c r="O31" s="42"/>
      <c r="P31" s="3"/>
      <c r="Q31" s="135"/>
      <c r="R31" s="3"/>
      <c r="T31" s="43"/>
      <c r="U31" s="129"/>
      <c r="V31" s="42"/>
      <c r="W31" s="42"/>
      <c r="X31" s="237"/>
      <c r="Y31" s="2"/>
      <c r="Z31" s="2"/>
    </row>
    <row r="32" spans="2:24" s="1" customFormat="1" ht="24" customHeight="1" thickBot="1" thickTop="1">
      <c r="B32" s="3"/>
      <c r="C32" s="213" t="s">
        <v>61</v>
      </c>
      <c r="D32" s="118"/>
      <c r="E32" s="225">
        <v>2012</v>
      </c>
      <c r="F32" s="176">
        <v>2013</v>
      </c>
      <c r="G32" s="226">
        <v>2014</v>
      </c>
      <c r="K32" s="333" t="s">
        <v>45</v>
      </c>
      <c r="L32" s="330"/>
      <c r="M32" s="330"/>
      <c r="N32" s="330"/>
      <c r="O32" s="330"/>
      <c r="Q32" s="142"/>
      <c r="T32" s="333" t="str">
        <f>K32</f>
        <v> Ο ΠΡΟΕΔΡΟΣ ΤΡΙΜΕΛΟΥΣ ΣΥΜΒΟΥΛΙΟΥ </v>
      </c>
      <c r="U32" s="343"/>
      <c r="V32" s="343"/>
      <c r="W32" s="343"/>
      <c r="X32" s="343"/>
    </row>
    <row r="33" spans="3:24" s="1" customFormat="1" ht="16.5" customHeight="1" thickTop="1">
      <c r="C33" s="14" t="s">
        <v>31</v>
      </c>
      <c r="D33" s="178">
        <v>5416.56</v>
      </c>
      <c r="E33" s="227">
        <f>D33*5/23</f>
        <v>1177.513043478261</v>
      </c>
      <c r="F33" s="149">
        <f>D33*12/23</f>
        <v>2826.0313043478263</v>
      </c>
      <c r="G33" s="180">
        <f>D33*6/23</f>
        <v>1413.0156521739132</v>
      </c>
      <c r="K33" s="325" t="s">
        <v>57</v>
      </c>
      <c r="L33" s="330"/>
      <c r="M33" s="330"/>
      <c r="N33" s="330"/>
      <c r="O33" s="330"/>
      <c r="Q33" s="174"/>
      <c r="R33" s="6"/>
      <c r="S33" s="6"/>
      <c r="T33" s="325" t="str">
        <f>K33</f>
        <v>   Δ/ΝΣΗΣ ΤΟΥ ΠΡΩΤΟΔΙΚΕΙΟΥ ΑΘΗΝΩΝ</v>
      </c>
      <c r="U33" s="343"/>
      <c r="V33" s="343"/>
      <c r="W33" s="343"/>
      <c r="X33" s="343"/>
    </row>
    <row r="34" spans="2:24" s="1" customFormat="1" ht="16.5" customHeight="1">
      <c r="B34" s="3"/>
      <c r="C34" s="19" t="s">
        <v>32</v>
      </c>
      <c r="D34" s="123">
        <v>2404.8</v>
      </c>
      <c r="E34" s="227">
        <f>D34*5/23</f>
        <v>522.7826086956521</v>
      </c>
      <c r="F34" s="149">
        <f>D34*12/23</f>
        <v>1254.6782608695653</v>
      </c>
      <c r="G34" s="180">
        <f>D34*6/23</f>
        <v>627.3391304347826</v>
      </c>
      <c r="K34" s="174"/>
      <c r="M34" s="120"/>
      <c r="N34" s="119"/>
      <c r="O34" s="119"/>
      <c r="Q34" s="174"/>
      <c r="R34" s="6"/>
      <c r="S34" s="6"/>
      <c r="T34" s="120"/>
      <c r="U34" s="272"/>
      <c r="V34" s="119"/>
      <c r="W34" s="121"/>
      <c r="X34" s="246"/>
    </row>
    <row r="35" spans="3:24" s="1" customFormat="1" ht="18">
      <c r="C35" s="19" t="s">
        <v>33</v>
      </c>
      <c r="D35" s="33">
        <v>1230.84</v>
      </c>
      <c r="E35" s="227">
        <f>D35*5/23</f>
        <v>267.5739130434782</v>
      </c>
      <c r="F35" s="149">
        <f>D35*12/23</f>
        <v>642.1773913043478</v>
      </c>
      <c r="G35" s="180">
        <f>D35*6/23</f>
        <v>321.0886956521739</v>
      </c>
      <c r="K35" s="136"/>
      <c r="M35" s="42"/>
      <c r="N35" s="119"/>
      <c r="O35" s="119"/>
      <c r="Q35" s="174"/>
      <c r="R35" s="6"/>
      <c r="S35" s="6"/>
      <c r="T35" s="42"/>
      <c r="U35" s="272"/>
      <c r="V35" s="119"/>
      <c r="W35" s="121"/>
      <c r="X35" s="246"/>
    </row>
    <row r="36" spans="3:24" s="1" customFormat="1" ht="18">
      <c r="C36" s="19" t="s">
        <v>34</v>
      </c>
      <c r="D36" s="33">
        <v>1318.31</v>
      </c>
      <c r="E36" s="227">
        <f>D36*5/23</f>
        <v>286.5891304347826</v>
      </c>
      <c r="F36" s="149">
        <f>D36*12/23</f>
        <v>687.8139130434782</v>
      </c>
      <c r="G36" s="180">
        <f>D36*6/23</f>
        <v>343.9069565217391</v>
      </c>
      <c r="K36" s="25"/>
      <c r="L36" s="12"/>
      <c r="M36" s="42"/>
      <c r="N36" s="119"/>
      <c r="O36" s="119"/>
      <c r="Q36" s="174"/>
      <c r="R36" s="6"/>
      <c r="S36" s="6"/>
      <c r="T36" s="42"/>
      <c r="U36" s="272"/>
      <c r="V36" s="119"/>
      <c r="W36" s="121"/>
      <c r="X36" s="246"/>
    </row>
    <row r="37" spans="3:24" s="1" customFormat="1" ht="18.75" thickBot="1">
      <c r="C37" s="20"/>
      <c r="D37" s="34">
        <f>SUM(D33:D36)</f>
        <v>10370.51</v>
      </c>
      <c r="E37" s="228">
        <f>SUM(E33:E36)</f>
        <v>2254.4586956521734</v>
      </c>
      <c r="F37" s="229">
        <f>SUM(F33:F36)</f>
        <v>5410.7008695652175</v>
      </c>
      <c r="G37" s="230">
        <f>SUM(G33:G36)</f>
        <v>2705.3504347826088</v>
      </c>
      <c r="H37" s="267"/>
      <c r="K37" s="341" t="s">
        <v>164</v>
      </c>
      <c r="L37" s="342"/>
      <c r="M37" s="342"/>
      <c r="N37" s="342"/>
      <c r="O37" s="342"/>
      <c r="Q37" s="174"/>
      <c r="R37" s="6"/>
      <c r="S37" s="6"/>
      <c r="T37" s="341" t="str">
        <f>K37</f>
        <v>……………………</v>
      </c>
      <c r="U37" s="342"/>
      <c r="V37" s="342"/>
      <c r="W37" s="342"/>
      <c r="X37" s="342"/>
    </row>
    <row r="38" spans="3:24" s="1" customFormat="1" ht="18.75" thickTop="1">
      <c r="C38" s="3"/>
      <c r="D38" s="135"/>
      <c r="E38" s="6"/>
      <c r="K38" s="362" t="s">
        <v>46</v>
      </c>
      <c r="L38" s="363"/>
      <c r="M38" s="363"/>
      <c r="N38" s="363"/>
      <c r="O38" s="363"/>
      <c r="Q38" s="174"/>
      <c r="R38" s="6"/>
      <c r="S38" s="6"/>
      <c r="T38" s="341" t="str">
        <f>K38</f>
        <v>ΠΡΟΕΔΡΟΣ ΠΡΩΤΟΔΙΚΩΝ</v>
      </c>
      <c r="U38" s="343"/>
      <c r="V38" s="343"/>
      <c r="W38" s="342"/>
      <c r="X38" s="342"/>
    </row>
    <row r="39" spans="2:26" s="1" customFormat="1" ht="15.75">
      <c r="B39" s="12"/>
      <c r="C39" s="24"/>
      <c r="D39" s="136"/>
      <c r="E39" s="23"/>
      <c r="F39" s="12"/>
      <c r="G39" s="12"/>
      <c r="Q39" s="136"/>
      <c r="R39" s="23"/>
      <c r="S39" s="23"/>
      <c r="T39" s="38"/>
      <c r="U39" s="273"/>
      <c r="V39" s="38"/>
      <c r="W39" s="39"/>
      <c r="X39" s="236"/>
      <c r="Y39" s="11"/>
      <c r="Z39" s="4"/>
    </row>
    <row r="40" spans="2:25" s="1" customFormat="1" ht="15">
      <c r="B40" s="12"/>
      <c r="C40" s="12"/>
      <c r="D40" s="25"/>
      <c r="E40" s="12"/>
      <c r="F40" s="12"/>
      <c r="G40" s="12"/>
      <c r="Q40" s="25"/>
      <c r="R40" s="12"/>
      <c r="S40" s="12"/>
      <c r="T40" s="12"/>
      <c r="U40" s="351"/>
      <c r="V40" s="351"/>
      <c r="W40" s="351"/>
      <c r="X40" s="29"/>
      <c r="Y40" s="12"/>
    </row>
    <row r="41" spans="2:25" s="1" customFormat="1" ht="15">
      <c r="B41" s="12"/>
      <c r="C41" s="12"/>
      <c r="D41" s="25"/>
      <c r="E41" s="12"/>
      <c r="F41" s="12"/>
      <c r="G41" s="12"/>
      <c r="Q41" s="25"/>
      <c r="R41" s="12"/>
      <c r="S41" s="12"/>
      <c r="T41" s="12"/>
      <c r="U41" s="25"/>
      <c r="V41" s="25"/>
      <c r="W41" s="25"/>
      <c r="X41" s="29"/>
      <c r="Y41" s="12"/>
    </row>
    <row r="42" spans="2:25" s="1" customFormat="1" ht="15.75">
      <c r="B42" s="12"/>
      <c r="C42" s="12"/>
      <c r="D42" s="25"/>
      <c r="E42" s="12"/>
      <c r="F42" s="12"/>
      <c r="G42" s="12"/>
      <c r="H42" s="12"/>
      <c r="I42" s="13"/>
      <c r="J42" s="38"/>
      <c r="K42" s="38"/>
      <c r="Q42" s="25"/>
      <c r="R42" s="12"/>
      <c r="S42" s="12"/>
      <c r="T42" s="12"/>
      <c r="U42" s="25"/>
      <c r="V42" s="25"/>
      <c r="W42" s="25"/>
      <c r="X42" s="29"/>
      <c r="Y42" s="12"/>
    </row>
    <row r="43" spans="2:25" s="1" customFormat="1" ht="15">
      <c r="B43" s="12"/>
      <c r="C43" s="12"/>
      <c r="D43" s="25"/>
      <c r="E43" s="12"/>
      <c r="F43" s="12"/>
      <c r="G43" s="12"/>
      <c r="H43" s="12"/>
      <c r="I43" s="12"/>
      <c r="J43" s="12"/>
      <c r="K43" s="12"/>
      <c r="L43" s="25"/>
      <c r="M43" s="12"/>
      <c r="N43" s="12"/>
      <c r="O43" s="12"/>
      <c r="P43" s="12"/>
      <c r="Q43" s="25"/>
      <c r="R43" s="12"/>
      <c r="S43" s="12"/>
      <c r="T43" s="12"/>
      <c r="U43" s="25"/>
      <c r="V43" s="25"/>
      <c r="W43" s="25"/>
      <c r="X43" s="29"/>
      <c r="Y43" s="12"/>
    </row>
    <row r="44" spans="2:25" s="1" customFormat="1" ht="18">
      <c r="B44" s="12"/>
      <c r="C44" s="12"/>
      <c r="D44" s="352" t="s">
        <v>47</v>
      </c>
      <c r="E44" s="352"/>
      <c r="F44" s="12"/>
      <c r="G44" s="12"/>
      <c r="H44" s="12"/>
      <c r="I44" s="12"/>
      <c r="J44" s="12"/>
      <c r="K44" s="12"/>
      <c r="L44" s="25"/>
      <c r="M44" s="12"/>
      <c r="N44" s="12"/>
      <c r="O44" s="12"/>
      <c r="P44" s="12"/>
      <c r="Q44" s="25"/>
      <c r="R44" s="12"/>
      <c r="S44" s="12"/>
      <c r="T44" s="12"/>
      <c r="U44" s="25"/>
      <c r="V44" s="25"/>
      <c r="W44" s="25"/>
      <c r="X44" s="29"/>
      <c r="Y44" s="12"/>
    </row>
    <row r="45" spans="2:25" s="1" customFormat="1" ht="18">
      <c r="B45" s="12"/>
      <c r="C45" s="12"/>
      <c r="D45" s="25"/>
      <c r="E45" s="12"/>
      <c r="F45" s="12"/>
      <c r="G45" s="12"/>
      <c r="H45" s="12"/>
      <c r="K45" s="12"/>
      <c r="L45" s="25"/>
      <c r="M45" s="12"/>
      <c r="N45" s="352" t="s">
        <v>63</v>
      </c>
      <c r="O45" s="352"/>
      <c r="P45" s="327"/>
      <c r="Q45" s="327"/>
      <c r="R45" s="12"/>
      <c r="S45" s="12"/>
      <c r="T45" s="12"/>
      <c r="U45" s="351"/>
      <c r="V45" s="351"/>
      <c r="W45" s="334"/>
      <c r="X45" s="29"/>
      <c r="Y45" s="12"/>
    </row>
    <row r="46" spans="2:25" s="1" customFormat="1" ht="18">
      <c r="B46" s="12"/>
      <c r="C46" s="12"/>
      <c r="D46" s="25"/>
      <c r="E46" s="12"/>
      <c r="F46" s="12"/>
      <c r="G46" s="12"/>
      <c r="H46" s="12"/>
      <c r="I46" s="42" t="s">
        <v>14</v>
      </c>
      <c r="J46" s="42">
        <v>2017</v>
      </c>
      <c r="K46" s="12"/>
      <c r="L46" s="351"/>
      <c r="M46" s="351"/>
      <c r="N46" s="42" t="s">
        <v>53</v>
      </c>
      <c r="O46" s="42"/>
      <c r="P46" s="45">
        <v>2017</v>
      </c>
      <c r="Q46" s="25"/>
      <c r="R46" s="12"/>
      <c r="S46" s="12"/>
      <c r="T46" s="12"/>
      <c r="U46" s="25"/>
      <c r="V46" s="12"/>
      <c r="W46" s="12"/>
      <c r="X46" s="29"/>
      <c r="Y46" s="12"/>
    </row>
    <row r="47" spans="2:25" s="1" customFormat="1" ht="15.75" thickBot="1">
      <c r="B47" s="12"/>
      <c r="C47" s="12"/>
      <c r="D47" s="25"/>
      <c r="E47" s="12"/>
      <c r="F47" s="12"/>
      <c r="G47" s="12"/>
      <c r="H47" s="12"/>
      <c r="I47" s="12"/>
      <c r="J47" s="12"/>
      <c r="K47" s="12"/>
      <c r="L47" s="351"/>
      <c r="M47" s="351"/>
      <c r="N47" s="27"/>
      <c r="O47" s="27"/>
      <c r="P47" s="27"/>
      <c r="Q47" s="25"/>
      <c r="R47" s="12"/>
      <c r="S47" s="12"/>
      <c r="T47" s="12"/>
      <c r="U47" s="25"/>
      <c r="V47" s="12"/>
      <c r="W47" s="12"/>
      <c r="X47" s="29"/>
      <c r="Y47" s="12"/>
    </row>
    <row r="48" spans="2:24" s="1" customFormat="1" ht="68.25" customHeight="1" thickTop="1">
      <c r="B48" s="12"/>
      <c r="C48" s="12"/>
      <c r="D48" s="25"/>
      <c r="E48" s="12"/>
      <c r="F48" s="12"/>
      <c r="G48" s="12"/>
      <c r="H48" s="12"/>
      <c r="I48" s="12"/>
      <c r="J48" s="12"/>
      <c r="K48" s="328" t="s">
        <v>155</v>
      </c>
      <c r="L48" s="329"/>
      <c r="M48" s="278" t="s">
        <v>191</v>
      </c>
      <c r="N48" s="278" t="s">
        <v>184</v>
      </c>
      <c r="O48" s="279"/>
      <c r="P48" s="280" t="s">
        <v>185</v>
      </c>
      <c r="Q48" s="280" t="s">
        <v>186</v>
      </c>
      <c r="R48" s="278" t="s">
        <v>187</v>
      </c>
      <c r="S48" s="280" t="s">
        <v>188</v>
      </c>
      <c r="T48" s="280" t="s">
        <v>189</v>
      </c>
      <c r="U48" s="280" t="s">
        <v>147</v>
      </c>
      <c r="V48" s="278" t="s">
        <v>190</v>
      </c>
      <c r="W48" s="278" t="s">
        <v>29</v>
      </c>
      <c r="X48" s="281" t="s">
        <v>8</v>
      </c>
    </row>
    <row r="49" spans="2:24" s="1" customFormat="1" ht="18">
      <c r="B49" s="42" t="s">
        <v>15</v>
      </c>
      <c r="C49" s="42"/>
      <c r="D49" s="129"/>
      <c r="E49" s="42"/>
      <c r="F49" s="42"/>
      <c r="G49" s="42"/>
      <c r="H49" s="42"/>
      <c r="I49" s="42"/>
      <c r="J49" s="12"/>
      <c r="K49" s="369">
        <v>2012</v>
      </c>
      <c r="L49" s="128">
        <f>H26</f>
        <v>1986.8847826086953</v>
      </c>
      <c r="M49" s="282">
        <f>L49*2.55%</f>
        <v>50.66556195652173</v>
      </c>
      <c r="N49" s="282">
        <f>ROUND(L49*5.1%,2)</f>
        <v>101.33</v>
      </c>
      <c r="O49" s="282">
        <v>0</v>
      </c>
      <c r="P49" s="283">
        <f>L49*1%</f>
        <v>19.868847826086952</v>
      </c>
      <c r="Q49" s="283">
        <f>L49*2%</f>
        <v>39.737695652173905</v>
      </c>
      <c r="R49" s="282">
        <f>L49*6.67%</f>
        <v>132.52521499999997</v>
      </c>
      <c r="S49" s="282">
        <f>M49+P49+Q49+R49</f>
        <v>242.79732043478256</v>
      </c>
      <c r="T49" s="283">
        <f>N49</f>
        <v>101.33</v>
      </c>
      <c r="U49" s="283">
        <f>L49-S49</f>
        <v>1744.0874621739129</v>
      </c>
      <c r="V49" s="282">
        <f>U49*20%</f>
        <v>348.8174924347826</v>
      </c>
      <c r="W49" s="282">
        <f>V49</f>
        <v>348.8174924347826</v>
      </c>
      <c r="X49" s="276">
        <f>U49-V49</f>
        <v>1395.2699697391304</v>
      </c>
    </row>
    <row r="50" spans="2:24" s="1" customFormat="1" ht="18">
      <c r="B50" s="42" t="s">
        <v>3</v>
      </c>
      <c r="C50" s="42"/>
      <c r="D50" s="129"/>
      <c r="E50" s="42"/>
      <c r="F50" s="42"/>
      <c r="G50" s="42"/>
      <c r="H50" s="42"/>
      <c r="I50" s="42"/>
      <c r="J50" s="12"/>
      <c r="K50" s="369"/>
      <c r="L50" s="93">
        <f>E26</f>
        <v>267.5739130434782</v>
      </c>
      <c r="M50" s="282">
        <f>L50*2.55%</f>
        <v>6.823134782608695</v>
      </c>
      <c r="N50" s="282">
        <f>L50*5.1%</f>
        <v>13.64626956521739</v>
      </c>
      <c r="O50" s="282"/>
      <c r="P50" s="283">
        <f>L50*1%</f>
        <v>2.675739130434782</v>
      </c>
      <c r="Q50" s="283">
        <f>L50*2%</f>
        <v>5.351478260869564</v>
      </c>
      <c r="R50" s="282">
        <v>0</v>
      </c>
      <c r="S50" s="282">
        <f>M50+P50+Q50+R50</f>
        <v>14.850352173913041</v>
      </c>
      <c r="T50" s="283">
        <f>N50</f>
        <v>13.64626956521739</v>
      </c>
      <c r="U50" s="283">
        <f>L50-S50</f>
        <v>252.72356086956518</v>
      </c>
      <c r="V50" s="282">
        <v>0</v>
      </c>
      <c r="W50" s="282">
        <f aca="true" t="shared" si="1" ref="W50:W59">V50</f>
        <v>0</v>
      </c>
      <c r="X50" s="276">
        <f>U50-V50</f>
        <v>252.72356086956518</v>
      </c>
    </row>
    <row r="51" spans="2:24" s="1" customFormat="1" ht="18">
      <c r="B51" s="42"/>
      <c r="C51" s="42"/>
      <c r="D51" s="129"/>
      <c r="E51" s="42"/>
      <c r="F51" s="42"/>
      <c r="G51" s="42"/>
      <c r="H51" s="42"/>
      <c r="I51" s="42"/>
      <c r="J51" s="12"/>
      <c r="K51" s="253"/>
      <c r="L51" s="134">
        <f>SUM(L49:L50)</f>
        <v>2254.4586956521734</v>
      </c>
      <c r="M51" s="282">
        <f aca="true" t="shared" si="2" ref="M51:X51">SUM(M49:M50)</f>
        <v>57.488696739130425</v>
      </c>
      <c r="N51" s="282">
        <f t="shared" si="2"/>
        <v>114.9762695652174</v>
      </c>
      <c r="O51" s="282">
        <f t="shared" si="2"/>
        <v>0</v>
      </c>
      <c r="P51" s="282">
        <f t="shared" si="2"/>
        <v>22.544586956521734</v>
      </c>
      <c r="Q51" s="282">
        <f t="shared" si="2"/>
        <v>45.08917391304347</v>
      </c>
      <c r="R51" s="282">
        <f t="shared" si="2"/>
        <v>132.52521499999997</v>
      </c>
      <c r="S51" s="282">
        <f t="shared" si="2"/>
        <v>257.6476726086956</v>
      </c>
      <c r="T51" s="282">
        <f t="shared" si="2"/>
        <v>114.9762695652174</v>
      </c>
      <c r="U51" s="282">
        <f t="shared" si="2"/>
        <v>1996.8110230434781</v>
      </c>
      <c r="V51" s="282">
        <f t="shared" si="2"/>
        <v>348.8174924347826</v>
      </c>
      <c r="W51" s="282">
        <f t="shared" si="2"/>
        <v>348.8174924347826</v>
      </c>
      <c r="X51" s="282">
        <f t="shared" si="2"/>
        <v>1647.9935306086954</v>
      </c>
    </row>
    <row r="52" spans="2:24" s="1" customFormat="1" ht="18">
      <c r="B52" s="352" t="s">
        <v>56</v>
      </c>
      <c r="C52" s="352"/>
      <c r="D52" s="352"/>
      <c r="E52" s="352"/>
      <c r="F52" s="352"/>
      <c r="G52" s="43"/>
      <c r="H52" s="42"/>
      <c r="I52" s="42"/>
      <c r="J52" s="12"/>
      <c r="K52" s="254"/>
      <c r="L52" s="144"/>
      <c r="M52" s="284"/>
      <c r="N52" s="284"/>
      <c r="O52" s="284"/>
      <c r="P52" s="284"/>
      <c r="Q52" s="284"/>
      <c r="R52" s="284"/>
      <c r="S52" s="284"/>
      <c r="T52" s="284"/>
      <c r="U52" s="284"/>
      <c r="V52" s="282"/>
      <c r="W52" s="282"/>
      <c r="X52" s="276"/>
    </row>
    <row r="53" spans="2:24" s="1" customFormat="1" ht="18">
      <c r="B53" s="322" t="s">
        <v>192</v>
      </c>
      <c r="C53" s="342"/>
      <c r="D53" s="342"/>
      <c r="E53" s="342"/>
      <c r="F53" s="342"/>
      <c r="G53" s="342"/>
      <c r="H53" s="342"/>
      <c r="I53" s="342"/>
      <c r="J53" s="12"/>
      <c r="K53" s="253">
        <v>2013</v>
      </c>
      <c r="L53" s="145">
        <f>H27</f>
        <v>4768.5234782608695</v>
      </c>
      <c r="M53" s="282">
        <f>L53*2.55%</f>
        <v>121.59734869565216</v>
      </c>
      <c r="N53" s="282">
        <f>L53*5.1%</f>
        <v>243.19469739130432</v>
      </c>
      <c r="O53" s="282">
        <v>0</v>
      </c>
      <c r="P53" s="283">
        <f>(L53)*1%</f>
        <v>47.685234782608696</v>
      </c>
      <c r="Q53" s="283">
        <f>(L53)*2%</f>
        <v>95.37046956521739</v>
      </c>
      <c r="R53" s="282">
        <f>K54*6.67%</f>
        <v>318.06051599999995</v>
      </c>
      <c r="S53" s="282">
        <f>M53+P53+Q53+R53</f>
        <v>582.7135690434782</v>
      </c>
      <c r="T53" s="283">
        <f>N53</f>
        <v>243.19469739130432</v>
      </c>
      <c r="U53" s="283">
        <f>L53-S53-L56</f>
        <v>4185.809909217392</v>
      </c>
      <c r="V53" s="282">
        <f>U53*20%</f>
        <v>837.1619818434783</v>
      </c>
      <c r="W53" s="282">
        <f t="shared" si="1"/>
        <v>837.1619818434783</v>
      </c>
      <c r="X53" s="276">
        <f aca="true" t="shared" si="3" ref="X53:X59">U53-V53</f>
        <v>3348.6479273739133</v>
      </c>
    </row>
    <row r="54" spans="2:24" s="1" customFormat="1" ht="15">
      <c r="B54" s="12"/>
      <c r="C54" s="12"/>
      <c r="D54" s="25"/>
      <c r="E54" s="12"/>
      <c r="F54" s="12"/>
      <c r="G54" s="12"/>
      <c r="H54" s="12"/>
      <c r="I54" s="12"/>
      <c r="J54" s="12"/>
      <c r="K54" s="255">
        <f>L53+L56</f>
        <v>4768.5234782608695</v>
      </c>
      <c r="L54" s="93">
        <f>E27</f>
        <v>642.1773913043478</v>
      </c>
      <c r="M54" s="282">
        <f>L54*2.55%</f>
        <v>16.375523478260867</v>
      </c>
      <c r="N54" s="282">
        <f>ROUND(L54*5.1%,2)</f>
        <v>32.75</v>
      </c>
      <c r="O54" s="282"/>
      <c r="P54" s="283">
        <f>L54*1%</f>
        <v>6.421773913043478</v>
      </c>
      <c r="Q54" s="283">
        <f>L54*2%</f>
        <v>12.843547826086956</v>
      </c>
      <c r="R54" s="282"/>
      <c r="S54" s="282">
        <f>M54+P54+Q54+R54</f>
        <v>35.6408452173913</v>
      </c>
      <c r="T54" s="283">
        <f>N54</f>
        <v>32.75</v>
      </c>
      <c r="U54" s="283">
        <f>L54-S54</f>
        <v>606.5365460869565</v>
      </c>
      <c r="V54" s="282">
        <v>0</v>
      </c>
      <c r="W54" s="282">
        <f t="shared" si="1"/>
        <v>0</v>
      </c>
      <c r="X54" s="276">
        <f t="shared" si="3"/>
        <v>606.5365460869565</v>
      </c>
    </row>
    <row r="55" spans="2:24" s="1" customFormat="1" ht="15.75" thickBot="1">
      <c r="B55" s="12"/>
      <c r="C55" s="12"/>
      <c r="D55" s="25"/>
      <c r="E55" s="12"/>
      <c r="F55" s="12"/>
      <c r="G55" s="12"/>
      <c r="H55" s="12"/>
      <c r="I55" s="12"/>
      <c r="J55" s="12"/>
      <c r="K55" s="255"/>
      <c r="L55" s="93">
        <f>SUM(L53:L54)</f>
        <v>5410.7008695652175</v>
      </c>
      <c r="M55" s="283">
        <f aca="true" t="shared" si="4" ref="M55:X55">SUM(M53:M54)</f>
        <v>137.97287217391303</v>
      </c>
      <c r="N55" s="283">
        <f t="shared" si="4"/>
        <v>275.9446973913043</v>
      </c>
      <c r="O55" s="283">
        <f t="shared" si="4"/>
        <v>0</v>
      </c>
      <c r="P55" s="283">
        <f t="shared" si="4"/>
        <v>54.107008695652176</v>
      </c>
      <c r="Q55" s="283">
        <f t="shared" si="4"/>
        <v>108.21401739130435</v>
      </c>
      <c r="R55" s="283">
        <f t="shared" si="4"/>
        <v>318.06051599999995</v>
      </c>
      <c r="S55" s="283">
        <f t="shared" si="4"/>
        <v>618.3544142608695</v>
      </c>
      <c r="T55" s="283">
        <f t="shared" si="4"/>
        <v>275.9446973913043</v>
      </c>
      <c r="U55" s="283">
        <f t="shared" si="4"/>
        <v>4792.346455304348</v>
      </c>
      <c r="V55" s="283">
        <f t="shared" si="4"/>
        <v>837.1619818434783</v>
      </c>
      <c r="W55" s="283">
        <f t="shared" si="4"/>
        <v>837.1619818434783</v>
      </c>
      <c r="X55" s="283">
        <f t="shared" si="4"/>
        <v>3955.18447346087</v>
      </c>
    </row>
    <row r="56" spans="2:24" s="1" customFormat="1" ht="19.5" thickBot="1" thickTop="1">
      <c r="B56" s="12"/>
      <c r="C56" s="44"/>
      <c r="D56" s="137"/>
      <c r="E56" s="44"/>
      <c r="F56" s="44"/>
      <c r="G56" s="44"/>
      <c r="H56" s="47" t="s">
        <v>49</v>
      </c>
      <c r="I56" s="47" t="s">
        <v>43</v>
      </c>
      <c r="J56" s="252" t="s">
        <v>48</v>
      </c>
      <c r="K56" s="256"/>
      <c r="L56" s="128"/>
      <c r="M56" s="282"/>
      <c r="N56" s="282"/>
      <c r="O56" s="283"/>
      <c r="P56" s="283"/>
      <c r="Q56" s="282"/>
      <c r="R56" s="282"/>
      <c r="S56" s="282"/>
      <c r="T56" s="285"/>
      <c r="U56" s="282">
        <f>L56-S56</f>
        <v>0</v>
      </c>
      <c r="V56" s="282">
        <v>0</v>
      </c>
      <c r="W56" s="282">
        <f t="shared" si="1"/>
        <v>0</v>
      </c>
      <c r="X56" s="276">
        <f t="shared" si="3"/>
        <v>0</v>
      </c>
    </row>
    <row r="57" spans="2:24" s="1" customFormat="1" ht="18.75" thickTop="1">
      <c r="B57" s="12"/>
      <c r="C57" s="48" t="s">
        <v>6</v>
      </c>
      <c r="D57" s="130" t="s">
        <v>16</v>
      </c>
      <c r="E57" s="49"/>
      <c r="F57" s="50">
        <f>D15</f>
        <v>10370.509999999998</v>
      </c>
      <c r="G57" s="216"/>
      <c r="H57" s="51"/>
      <c r="I57" s="52"/>
      <c r="J57" s="60"/>
      <c r="K57" s="19"/>
      <c r="L57" s="144"/>
      <c r="M57" s="284"/>
      <c r="N57" s="286"/>
      <c r="O57" s="286"/>
      <c r="P57" s="286"/>
      <c r="Q57" s="286"/>
      <c r="R57" s="286"/>
      <c r="S57" s="286"/>
      <c r="T57" s="286"/>
      <c r="U57" s="286"/>
      <c r="V57" s="282"/>
      <c r="W57" s="282"/>
      <c r="X57" s="276"/>
    </row>
    <row r="58" spans="2:24" s="1" customFormat="1" ht="18">
      <c r="B58" s="12"/>
      <c r="C58" s="54" t="s">
        <v>6</v>
      </c>
      <c r="D58" s="138" t="s">
        <v>27</v>
      </c>
      <c r="E58" s="55"/>
      <c r="F58" s="56">
        <f>F14</f>
        <v>350</v>
      </c>
      <c r="G58" s="56"/>
      <c r="H58" s="51"/>
      <c r="I58" s="52"/>
      <c r="J58" s="60"/>
      <c r="K58" s="253">
        <v>2014</v>
      </c>
      <c r="L58" s="128">
        <f>H28</f>
        <v>2384.2617391304348</v>
      </c>
      <c r="M58" s="282">
        <f>L58*2.55%</f>
        <v>60.79867434782608</v>
      </c>
      <c r="N58" s="282">
        <f>L58*5.1%</f>
        <v>121.59734869565216</v>
      </c>
      <c r="O58" s="282">
        <v>0</v>
      </c>
      <c r="P58" s="283">
        <f>(L58)*1%</f>
        <v>23.842617391304348</v>
      </c>
      <c r="Q58" s="283">
        <f>(L58)*2%</f>
        <v>47.685234782608696</v>
      </c>
      <c r="R58" s="282">
        <f>L58*6.67%</f>
        <v>159.03025799999998</v>
      </c>
      <c r="S58" s="282">
        <f>M58+P58+Q58+R58</f>
        <v>291.3567845217391</v>
      </c>
      <c r="T58" s="283">
        <f>N58</f>
        <v>121.59734869565216</v>
      </c>
      <c r="U58" s="283">
        <f>L58-S58-L61</f>
        <v>2092.904954608696</v>
      </c>
      <c r="V58" s="282">
        <f>U58*20%</f>
        <v>418.58099092173916</v>
      </c>
      <c r="W58" s="282">
        <f t="shared" si="1"/>
        <v>418.58099092173916</v>
      </c>
      <c r="X58" s="276">
        <f t="shared" si="3"/>
        <v>1674.3239636869566</v>
      </c>
    </row>
    <row r="59" spans="2:24" s="1" customFormat="1" ht="25.5" customHeight="1">
      <c r="B59" s="12"/>
      <c r="C59" s="54" t="s">
        <v>6</v>
      </c>
      <c r="D59" s="138" t="s">
        <v>17</v>
      </c>
      <c r="E59" s="57"/>
      <c r="F59" s="58">
        <f>F17</f>
        <v>707.16</v>
      </c>
      <c r="G59" s="58"/>
      <c r="H59" s="51"/>
      <c r="I59" s="52"/>
      <c r="J59" s="60"/>
      <c r="K59" s="257">
        <f>L58+L61</f>
        <v>2384.2617391304348</v>
      </c>
      <c r="L59" s="93">
        <f>E28</f>
        <v>321.0886956521739</v>
      </c>
      <c r="M59" s="282">
        <f>L59*2.55%</f>
        <v>8.187761739130433</v>
      </c>
      <c r="N59" s="282">
        <f>ROUND(L59*5.1%,2)</f>
        <v>16.38</v>
      </c>
      <c r="O59" s="282"/>
      <c r="P59" s="283">
        <f>L59*1%</f>
        <v>3.210886956521739</v>
      </c>
      <c r="Q59" s="283">
        <f>L59*2%</f>
        <v>6.421773913043478</v>
      </c>
      <c r="R59" s="282"/>
      <c r="S59" s="282">
        <f>M59+P59+Q59+R59</f>
        <v>17.82042260869565</v>
      </c>
      <c r="T59" s="282">
        <f>N59</f>
        <v>16.38</v>
      </c>
      <c r="U59" s="283">
        <f>L59-S59</f>
        <v>303.26827304347825</v>
      </c>
      <c r="V59" s="282">
        <v>0</v>
      </c>
      <c r="W59" s="282">
        <f t="shared" si="1"/>
        <v>0</v>
      </c>
      <c r="X59" s="276">
        <f t="shared" si="3"/>
        <v>303.26827304347825</v>
      </c>
    </row>
    <row r="60" spans="2:24" s="1" customFormat="1" ht="25.5" customHeight="1">
      <c r="B60" s="12"/>
      <c r="C60" s="54"/>
      <c r="D60" s="138"/>
      <c r="E60" s="57"/>
      <c r="F60" s="58"/>
      <c r="G60" s="58"/>
      <c r="H60" s="51"/>
      <c r="I60" s="52"/>
      <c r="J60" s="60"/>
      <c r="K60" s="257"/>
      <c r="L60" s="134">
        <f>SUM(L58:L59)</f>
        <v>2705.3504347826088</v>
      </c>
      <c r="M60" s="282">
        <f aca="true" t="shared" si="5" ref="M60:X60">SUM(M58:M59)</f>
        <v>68.98643608695652</v>
      </c>
      <c r="N60" s="282">
        <f t="shared" si="5"/>
        <v>137.97734869565215</v>
      </c>
      <c r="O60" s="282">
        <f t="shared" si="5"/>
        <v>0</v>
      </c>
      <c r="P60" s="282">
        <f t="shared" si="5"/>
        <v>27.053504347826088</v>
      </c>
      <c r="Q60" s="282">
        <f t="shared" si="5"/>
        <v>54.107008695652176</v>
      </c>
      <c r="R60" s="282">
        <f t="shared" si="5"/>
        <v>159.03025799999998</v>
      </c>
      <c r="S60" s="282">
        <f t="shared" si="5"/>
        <v>309.17720713043474</v>
      </c>
      <c r="T60" s="282">
        <f t="shared" si="5"/>
        <v>137.97734869565215</v>
      </c>
      <c r="U60" s="282">
        <f t="shared" si="5"/>
        <v>2396.173227652174</v>
      </c>
      <c r="V60" s="282">
        <f t="shared" si="5"/>
        <v>418.58099092173916</v>
      </c>
      <c r="W60" s="282">
        <f t="shared" si="5"/>
        <v>418.58099092173916</v>
      </c>
      <c r="X60" s="282">
        <f t="shared" si="5"/>
        <v>1977.592236730435</v>
      </c>
    </row>
    <row r="61" spans="2:24" s="1" customFormat="1" ht="18">
      <c r="B61" s="12"/>
      <c r="C61" s="54" t="s">
        <v>6</v>
      </c>
      <c r="D61" s="138" t="s">
        <v>30</v>
      </c>
      <c r="E61" s="55"/>
      <c r="F61" s="59"/>
      <c r="G61" s="59"/>
      <c r="H61" s="51"/>
      <c r="I61" s="52">
        <f>K20</f>
        <v>528.89</v>
      </c>
      <c r="J61" s="60"/>
      <c r="K61" s="258"/>
      <c r="L61" s="134"/>
      <c r="M61" s="282"/>
      <c r="N61" s="282"/>
      <c r="O61" s="282"/>
      <c r="P61" s="283"/>
      <c r="Q61" s="283"/>
      <c r="R61" s="282"/>
      <c r="S61" s="282"/>
      <c r="T61" s="282"/>
      <c r="U61" s="282"/>
      <c r="V61" s="282"/>
      <c r="W61" s="282"/>
      <c r="X61" s="276"/>
    </row>
    <row r="62" spans="2:25" s="1" customFormat="1" ht="18">
      <c r="B62" s="12"/>
      <c r="C62" s="54" t="s">
        <v>6</v>
      </c>
      <c r="D62" s="138" t="s">
        <v>40</v>
      </c>
      <c r="E62" s="51"/>
      <c r="F62" s="60"/>
      <c r="G62" s="60"/>
      <c r="H62" s="51"/>
      <c r="I62" s="52">
        <f>P10</f>
        <v>0</v>
      </c>
      <c r="J62" s="60"/>
      <c r="K62" s="19"/>
      <c r="L62" s="250">
        <f>L51+L55+L60</f>
        <v>10370.51</v>
      </c>
      <c r="M62" s="287">
        <f aca="true" t="shared" si="6" ref="M62:X62">M51+M55+M60</f>
        <v>264.44800499999997</v>
      </c>
      <c r="N62" s="287">
        <f t="shared" si="6"/>
        <v>528.8983156521739</v>
      </c>
      <c r="O62" s="287">
        <f t="shared" si="6"/>
        <v>0</v>
      </c>
      <c r="P62" s="287">
        <f t="shared" si="6"/>
        <v>103.7051</v>
      </c>
      <c r="Q62" s="287">
        <f t="shared" si="6"/>
        <v>207.4102</v>
      </c>
      <c r="R62" s="287">
        <f t="shared" si="6"/>
        <v>609.6159889999999</v>
      </c>
      <c r="S62" s="287">
        <f t="shared" si="6"/>
        <v>1185.1792939999998</v>
      </c>
      <c r="T62" s="287">
        <f t="shared" si="6"/>
        <v>528.8983156521739</v>
      </c>
      <c r="U62" s="287">
        <f t="shared" si="6"/>
        <v>9185.330706</v>
      </c>
      <c r="V62" s="287">
        <f t="shared" si="6"/>
        <v>1604.5604652000002</v>
      </c>
      <c r="W62" s="287">
        <f t="shared" si="6"/>
        <v>1604.5604652000002</v>
      </c>
      <c r="X62" s="287">
        <f t="shared" si="6"/>
        <v>7580.7702408</v>
      </c>
      <c r="Y62" s="11"/>
    </row>
    <row r="63" spans="2:25" s="1" customFormat="1" ht="30.75" customHeight="1" thickBot="1">
      <c r="B63" s="24"/>
      <c r="C63" s="61" t="s">
        <v>38</v>
      </c>
      <c r="D63" s="139"/>
      <c r="E63" s="62"/>
      <c r="F63" s="63">
        <f>SUM(F57:F62)</f>
        <v>11427.669999999998</v>
      </c>
      <c r="G63" s="63"/>
      <c r="H63" s="64">
        <f>Q20</f>
        <v>1185.1852999999999</v>
      </c>
      <c r="I63" s="64">
        <f>SUM(I61:I62)</f>
        <v>528.89</v>
      </c>
      <c r="J63" s="76">
        <f>F63+I63</f>
        <v>11956.559999999998</v>
      </c>
      <c r="K63" s="259" t="s">
        <v>154</v>
      </c>
      <c r="L63" s="250">
        <f>F14</f>
        <v>350</v>
      </c>
      <c r="M63" s="284"/>
      <c r="N63" s="286"/>
      <c r="O63" s="286"/>
      <c r="P63" s="286"/>
      <c r="Q63" s="286"/>
      <c r="R63" s="286"/>
      <c r="S63" s="286"/>
      <c r="T63" s="251" t="s">
        <v>152</v>
      </c>
      <c r="U63" s="283" t="s">
        <v>153</v>
      </c>
      <c r="V63" s="282" t="s">
        <v>151</v>
      </c>
      <c r="W63" s="284"/>
      <c r="X63" s="288">
        <f>L63</f>
        <v>350</v>
      </c>
      <c r="Y63" s="12"/>
    </row>
    <row r="64" spans="2:25" s="1" customFormat="1" ht="19.5" thickBot="1" thickTop="1">
      <c r="B64" s="28"/>
      <c r="C64" s="65"/>
      <c r="D64" s="140"/>
      <c r="E64" s="65"/>
      <c r="F64" s="65"/>
      <c r="G64" s="65"/>
      <c r="H64" s="66"/>
      <c r="I64" s="66"/>
      <c r="K64" s="260" t="s">
        <v>148</v>
      </c>
      <c r="L64" s="250">
        <f>F17</f>
        <v>707.16</v>
      </c>
      <c r="M64" s="286"/>
      <c r="N64" s="286"/>
      <c r="O64" s="286"/>
      <c r="P64" s="286"/>
      <c r="Q64" s="286"/>
      <c r="R64" s="286"/>
      <c r="S64" s="286"/>
      <c r="T64" s="282">
        <f>U17</f>
        <v>21.214799999999997</v>
      </c>
      <c r="U64" s="282">
        <f>V17</f>
        <v>4.242959999999999</v>
      </c>
      <c r="V64" s="282">
        <f>W17</f>
        <v>106.074</v>
      </c>
      <c r="W64" s="282">
        <f>X17</f>
        <v>106.074</v>
      </c>
      <c r="X64" s="288">
        <f>Y17</f>
        <v>575.62824</v>
      </c>
      <c r="Y64" s="12"/>
    </row>
    <row r="65" spans="2:25" s="1" customFormat="1" ht="19.5" thickBot="1" thickTop="1">
      <c r="B65" s="12"/>
      <c r="C65" s="44"/>
      <c r="D65" s="137"/>
      <c r="E65" s="44"/>
      <c r="F65" s="46"/>
      <c r="G65" s="46"/>
      <c r="H65" s="67" t="s">
        <v>54</v>
      </c>
      <c r="I65" s="68" t="s">
        <v>50</v>
      </c>
      <c r="J65" s="44"/>
      <c r="K65" s="261" t="s">
        <v>149</v>
      </c>
      <c r="L65" s="262">
        <f>SUM(L62:L64)</f>
        <v>11427.67</v>
      </c>
      <c r="M65" s="289"/>
      <c r="N65" s="289"/>
      <c r="O65" s="289"/>
      <c r="P65" s="289"/>
      <c r="Q65" s="289"/>
      <c r="R65" s="289"/>
      <c r="S65" s="289"/>
      <c r="T65" s="290"/>
      <c r="U65" s="290"/>
      <c r="V65" s="290"/>
      <c r="W65" s="290">
        <f>SUM(W49:W64)</f>
        <v>4919.7553956</v>
      </c>
      <c r="X65" s="291">
        <f>SUM(X62:X64)</f>
        <v>8506.398480799999</v>
      </c>
      <c r="Y65" s="23"/>
    </row>
    <row r="66" spans="2:25" s="1" customFormat="1" ht="18.75" thickTop="1">
      <c r="B66" s="12"/>
      <c r="C66" s="69" t="s">
        <v>18</v>
      </c>
      <c r="D66" s="130"/>
      <c r="E66" s="70"/>
      <c r="F66" s="70">
        <v>4052000</v>
      </c>
      <c r="G66" s="217"/>
      <c r="H66" s="71">
        <f>J20</f>
        <v>264.45</v>
      </c>
      <c r="I66" s="52">
        <f>K20</f>
        <v>528.89</v>
      </c>
      <c r="J66" s="44"/>
      <c r="K66" s="12"/>
      <c r="L66" s="232"/>
      <c r="M66" s="12"/>
      <c r="N66" s="12"/>
      <c r="O66" s="12"/>
      <c r="P66" s="12"/>
      <c r="Q66" s="25"/>
      <c r="R66" s="109"/>
      <c r="S66" s="24"/>
      <c r="T66" s="24"/>
      <c r="U66" s="175"/>
      <c r="V66" s="24"/>
      <c r="W66" s="24"/>
      <c r="X66" s="29"/>
      <c r="Y66" s="11"/>
    </row>
    <row r="67" spans="2:25" s="1" customFormat="1" ht="18">
      <c r="B67" s="12"/>
      <c r="C67" s="72" t="s">
        <v>26</v>
      </c>
      <c r="D67" s="138"/>
      <c r="E67" s="51"/>
      <c r="F67" s="51">
        <v>4012501</v>
      </c>
      <c r="G67" s="60"/>
      <c r="H67" s="53"/>
      <c r="I67" s="51"/>
      <c r="J67" s="44"/>
      <c r="K67" s="12"/>
      <c r="L67" s="25"/>
      <c r="M67" s="12"/>
      <c r="N67" s="12"/>
      <c r="O67" s="12"/>
      <c r="P67" s="24"/>
      <c r="Q67" s="175"/>
      <c r="R67" s="23"/>
      <c r="S67" s="23"/>
      <c r="T67" s="24"/>
      <c r="U67" s="175"/>
      <c r="V67" s="24"/>
      <c r="W67" s="24"/>
      <c r="X67" s="247"/>
      <c r="Y67" s="12"/>
    </row>
    <row r="68" spans="2:25" s="1" customFormat="1" ht="18">
      <c r="B68" s="12"/>
      <c r="C68" s="72" t="s">
        <v>44</v>
      </c>
      <c r="D68" s="138"/>
      <c r="E68" s="51"/>
      <c r="F68" s="51">
        <v>4012501</v>
      </c>
      <c r="G68" s="60"/>
      <c r="H68" s="53"/>
      <c r="I68" s="51"/>
      <c r="J68" s="44"/>
      <c r="K68" s="373" t="s">
        <v>157</v>
      </c>
      <c r="L68" s="374"/>
      <c r="M68" s="374"/>
      <c r="N68" s="374"/>
      <c r="O68" s="12"/>
      <c r="P68" s="109"/>
      <c r="Q68" s="175"/>
      <c r="R68" s="23"/>
      <c r="S68" s="235"/>
      <c r="T68" s="184"/>
      <c r="U68" s="175"/>
      <c r="V68" s="24"/>
      <c r="W68" s="24"/>
      <c r="X68" s="29"/>
      <c r="Y68" s="12"/>
    </row>
    <row r="69" spans="2:25" s="1" customFormat="1" ht="18">
      <c r="B69" s="12"/>
      <c r="C69" s="72" t="s">
        <v>19</v>
      </c>
      <c r="D69" s="138"/>
      <c r="E69" s="51"/>
      <c r="F69" s="51">
        <v>4013601</v>
      </c>
      <c r="G69" s="60"/>
      <c r="H69" s="73">
        <f>L10</f>
        <v>0</v>
      </c>
      <c r="I69" s="51"/>
      <c r="J69" s="44"/>
      <c r="K69" s="375" t="s">
        <v>158</v>
      </c>
      <c r="L69" s="376"/>
      <c r="M69" s="376"/>
      <c r="N69" s="376"/>
      <c r="O69" s="12"/>
      <c r="P69" s="235"/>
      <c r="Q69" s="175"/>
      <c r="R69" s="23"/>
      <c r="S69" s="235"/>
      <c r="T69" s="24"/>
      <c r="U69" s="274"/>
      <c r="V69" s="24"/>
      <c r="W69" s="24"/>
      <c r="X69" s="29"/>
      <c r="Y69" s="12"/>
    </row>
    <row r="70" spans="2:25" s="1" customFormat="1" ht="18">
      <c r="B70" s="12"/>
      <c r="C70" s="72" t="s">
        <v>20</v>
      </c>
      <c r="D70" s="138"/>
      <c r="E70" s="51" t="s">
        <v>41</v>
      </c>
      <c r="F70" s="51">
        <v>4009301</v>
      </c>
      <c r="G70" s="65"/>
      <c r="I70" s="74"/>
      <c r="J70" s="44"/>
      <c r="K70" s="264"/>
      <c r="L70" s="265"/>
      <c r="M70" s="264"/>
      <c r="N70" s="264"/>
      <c r="O70" s="12"/>
      <c r="P70" s="235"/>
      <c r="Q70" s="175"/>
      <c r="R70" s="24"/>
      <c r="S70" s="23"/>
      <c r="T70" s="12"/>
      <c r="U70" s="25"/>
      <c r="V70" s="12"/>
      <c r="W70" s="12"/>
      <c r="X70" s="29"/>
      <c r="Y70" s="12"/>
    </row>
    <row r="71" spans="2:25" s="1" customFormat="1" ht="18">
      <c r="B71" s="12"/>
      <c r="C71" s="72"/>
      <c r="D71" s="138"/>
      <c r="E71" s="75" t="s">
        <v>42</v>
      </c>
      <c r="F71" s="75">
        <v>3082400</v>
      </c>
      <c r="G71" s="218"/>
      <c r="H71" s="73">
        <f>O20</f>
        <v>609.62</v>
      </c>
      <c r="I71" s="52"/>
      <c r="J71" s="44"/>
      <c r="K71" s="264"/>
      <c r="L71" s="265"/>
      <c r="M71" s="264"/>
      <c r="N71" s="264"/>
      <c r="O71" s="12"/>
      <c r="P71" s="235"/>
      <c r="Q71" s="175"/>
      <c r="R71" s="23"/>
      <c r="S71" s="109"/>
      <c r="T71" s="12"/>
      <c r="U71" s="25"/>
      <c r="V71" s="12"/>
      <c r="W71" s="12"/>
      <c r="X71" s="29"/>
      <c r="Y71" s="12"/>
    </row>
    <row r="72" spans="2:25" s="1" customFormat="1" ht="18">
      <c r="B72" s="12"/>
      <c r="C72" s="72" t="s">
        <v>37</v>
      </c>
      <c r="D72" s="138"/>
      <c r="E72" s="51"/>
      <c r="F72" s="51">
        <v>3082800</v>
      </c>
      <c r="G72" s="60"/>
      <c r="H72" s="73">
        <f>N20</f>
        <v>207.41019999999997</v>
      </c>
      <c r="I72" s="51"/>
      <c r="J72" s="44"/>
      <c r="K72" s="266"/>
      <c r="L72" s="266"/>
      <c r="M72" s="266"/>
      <c r="N72" s="266"/>
      <c r="O72" s="12"/>
      <c r="P72" s="235"/>
      <c r="Q72" s="175"/>
      <c r="R72" s="23"/>
      <c r="S72" s="23"/>
      <c r="T72" s="12"/>
      <c r="U72" s="25"/>
      <c r="V72" s="12"/>
      <c r="W72" s="12"/>
      <c r="X72" s="29"/>
      <c r="Y72" s="12"/>
    </row>
    <row r="73" spans="2:25" s="1" customFormat="1" ht="18">
      <c r="B73" s="12"/>
      <c r="C73" s="72" t="s">
        <v>36</v>
      </c>
      <c r="D73" s="138"/>
      <c r="E73" s="51"/>
      <c r="F73" s="51">
        <v>4013605</v>
      </c>
      <c r="G73" s="60"/>
      <c r="H73" s="73">
        <f>M20</f>
        <v>103.70509999999999</v>
      </c>
      <c r="I73" s="51"/>
      <c r="J73" s="44"/>
      <c r="K73" s="264"/>
      <c r="L73" s="265"/>
      <c r="M73" s="264"/>
      <c r="N73" s="264"/>
      <c r="O73" s="12"/>
      <c r="P73" s="24"/>
      <c r="Q73" s="175"/>
      <c r="R73" s="24"/>
      <c r="S73" s="24"/>
      <c r="T73" s="234"/>
      <c r="U73" s="25"/>
      <c r="V73" s="234"/>
      <c r="W73" s="12"/>
      <c r="X73" s="29"/>
      <c r="Y73" s="12"/>
    </row>
    <row r="74" spans="2:25" s="1" customFormat="1" ht="18">
      <c r="B74" s="12"/>
      <c r="C74" s="72"/>
      <c r="D74" s="138"/>
      <c r="E74" s="75" t="s">
        <v>24</v>
      </c>
      <c r="F74" s="51"/>
      <c r="G74" s="60"/>
      <c r="H74" s="76">
        <f>SUM(H66:H73)</f>
        <v>1185.1852999999999</v>
      </c>
      <c r="I74" s="77">
        <f>SUM(I66:I73)</f>
        <v>528.89</v>
      </c>
      <c r="J74" s="44"/>
      <c r="K74" s="375" t="s">
        <v>165</v>
      </c>
      <c r="L74" s="376"/>
      <c r="M74" s="376"/>
      <c r="N74" s="376"/>
      <c r="O74" s="12"/>
      <c r="P74" s="12"/>
      <c r="Q74" s="25"/>
      <c r="R74" s="12"/>
      <c r="S74" s="12"/>
      <c r="T74" s="12"/>
      <c r="U74" s="25"/>
      <c r="V74" s="12"/>
      <c r="W74" s="24"/>
      <c r="X74" s="248"/>
      <c r="Y74" s="12"/>
    </row>
    <row r="75" spans="2:25" s="1" customFormat="1" ht="18">
      <c r="B75" s="12"/>
      <c r="C75" s="72"/>
      <c r="D75" s="138"/>
      <c r="E75" s="51"/>
      <c r="F75" s="51"/>
      <c r="G75" s="60"/>
      <c r="H75" s="53"/>
      <c r="I75" s="51"/>
      <c r="J75" s="44"/>
      <c r="K75" s="264"/>
      <c r="L75" s="265"/>
      <c r="M75" s="264"/>
      <c r="N75" s="264"/>
      <c r="O75" s="12"/>
      <c r="P75" s="12"/>
      <c r="Q75" s="25"/>
      <c r="R75" s="12"/>
      <c r="S75" s="12"/>
      <c r="T75" s="12"/>
      <c r="U75" s="25"/>
      <c r="V75" s="12"/>
      <c r="W75" s="24"/>
      <c r="X75" s="29"/>
      <c r="Y75" s="12"/>
    </row>
    <row r="76" spans="2:26" s="1" customFormat="1" ht="18">
      <c r="B76" s="24"/>
      <c r="C76" s="72" t="s">
        <v>60</v>
      </c>
      <c r="D76" s="138"/>
      <c r="E76" s="51"/>
      <c r="F76" s="51">
        <v>3011300</v>
      </c>
      <c r="G76" s="60"/>
      <c r="H76" s="76">
        <f>T20</f>
        <v>1604.56</v>
      </c>
      <c r="I76" s="51"/>
      <c r="J76" s="44"/>
      <c r="K76" s="12"/>
      <c r="L76" s="175"/>
      <c r="M76" s="24"/>
      <c r="N76" s="24"/>
      <c r="O76" s="24"/>
      <c r="P76" s="24"/>
      <c r="Q76" s="175"/>
      <c r="R76" s="24"/>
      <c r="S76" s="24"/>
      <c r="T76" s="24"/>
      <c r="U76" s="175"/>
      <c r="V76" s="24"/>
      <c r="W76" s="24"/>
      <c r="X76" s="29"/>
      <c r="Y76" s="24"/>
      <c r="Z76" s="3"/>
    </row>
    <row r="77" spans="2:25" s="1" customFormat="1" ht="18">
      <c r="B77" s="24"/>
      <c r="C77" s="72" t="s">
        <v>21</v>
      </c>
      <c r="D77" s="138"/>
      <c r="E77" s="78"/>
      <c r="F77" s="51">
        <v>3011300</v>
      </c>
      <c r="G77" s="60"/>
      <c r="H77" s="76">
        <f>W17</f>
        <v>106.074</v>
      </c>
      <c r="I77" s="51"/>
      <c r="J77" s="44"/>
      <c r="K77" s="24"/>
      <c r="L77" s="175"/>
      <c r="M77" s="24"/>
      <c r="N77" s="12"/>
      <c r="O77" s="12"/>
      <c r="P77" s="12"/>
      <c r="Q77" s="25"/>
      <c r="R77" s="12"/>
      <c r="S77" s="12"/>
      <c r="T77" s="12"/>
      <c r="U77" s="25"/>
      <c r="V77" s="12"/>
      <c r="W77" s="12"/>
      <c r="X77" s="29"/>
      <c r="Y77" s="12"/>
    </row>
    <row r="78" spans="2:25" s="1" customFormat="1" ht="18">
      <c r="B78" s="24"/>
      <c r="C78" s="366" t="s">
        <v>160</v>
      </c>
      <c r="D78" s="367"/>
      <c r="E78" s="368"/>
      <c r="F78" s="51"/>
      <c r="G78" s="60"/>
      <c r="H78" s="76">
        <f>SUM(H76:H77)</f>
        <v>1710.634</v>
      </c>
      <c r="I78" s="51"/>
      <c r="J78" s="44"/>
      <c r="K78" s="24"/>
      <c r="L78" s="175"/>
      <c r="M78" s="24"/>
      <c r="N78" s="12"/>
      <c r="O78" s="12"/>
      <c r="P78" s="12"/>
      <c r="Q78" s="25"/>
      <c r="R78" s="12"/>
      <c r="S78" s="12"/>
      <c r="T78" s="12"/>
      <c r="U78" s="25"/>
      <c r="V78" s="12"/>
      <c r="W78" s="12"/>
      <c r="X78" s="29"/>
      <c r="Y78" s="12"/>
    </row>
    <row r="79" spans="2:25" s="1" customFormat="1" ht="18">
      <c r="B79" s="12"/>
      <c r="C79" s="72" t="s">
        <v>22</v>
      </c>
      <c r="D79" s="138"/>
      <c r="E79" s="51"/>
      <c r="F79" s="51">
        <v>3122900</v>
      </c>
      <c r="G79" s="60"/>
      <c r="H79" s="79">
        <f>U17</f>
        <v>21.214799999999997</v>
      </c>
      <c r="I79" s="51"/>
      <c r="J79" s="44"/>
      <c r="K79" s="24"/>
      <c r="L79" s="25"/>
      <c r="M79" s="12"/>
      <c r="N79" s="12"/>
      <c r="O79" s="12"/>
      <c r="P79" s="12"/>
      <c r="Q79" s="25"/>
      <c r="R79" s="12"/>
      <c r="S79" s="12"/>
      <c r="T79" s="12"/>
      <c r="U79" s="25"/>
      <c r="V79" s="12"/>
      <c r="W79" s="12"/>
      <c r="X79" s="29"/>
      <c r="Y79" s="12"/>
    </row>
    <row r="80" spans="2:25" s="1" customFormat="1" ht="18">
      <c r="B80" s="24"/>
      <c r="C80" s="72" t="s">
        <v>23</v>
      </c>
      <c r="D80" s="138"/>
      <c r="E80" s="78"/>
      <c r="F80" s="51">
        <v>3122800</v>
      </c>
      <c r="G80" s="60"/>
      <c r="H80" s="73">
        <f>V17</f>
        <v>4.242959999999999</v>
      </c>
      <c r="I80" s="51"/>
      <c r="J80" s="44"/>
      <c r="K80" s="24"/>
      <c r="L80" s="25"/>
      <c r="M80" s="12"/>
      <c r="N80" s="12"/>
      <c r="O80" s="12"/>
      <c r="P80" s="12"/>
      <c r="Q80" s="25"/>
      <c r="R80" s="12"/>
      <c r="S80" s="12"/>
      <c r="T80" s="12"/>
      <c r="U80" s="275"/>
      <c r="V80" s="12"/>
      <c r="W80" s="12"/>
      <c r="X80" s="29"/>
      <c r="Y80" s="12"/>
    </row>
    <row r="81" spans="2:25" s="1" customFormat="1" ht="18">
      <c r="B81" s="24"/>
      <c r="C81" s="366" t="s">
        <v>159</v>
      </c>
      <c r="D81" s="367"/>
      <c r="E81" s="368"/>
      <c r="F81" s="51"/>
      <c r="G81" s="60"/>
      <c r="H81" s="80">
        <f>SUM(H79:H80)</f>
        <v>25.457759999999997</v>
      </c>
      <c r="I81" s="51"/>
      <c r="J81" s="44"/>
      <c r="K81" s="24"/>
      <c r="L81" s="25"/>
      <c r="M81" s="12"/>
      <c r="N81" s="12"/>
      <c r="O81" s="12"/>
      <c r="P81" s="12"/>
      <c r="Q81" s="25"/>
      <c r="R81" s="12"/>
      <c r="S81" s="12"/>
      <c r="T81" s="12"/>
      <c r="U81" s="25"/>
      <c r="V81" s="12"/>
      <c r="W81" s="24"/>
      <c r="X81" s="29"/>
      <c r="Y81" s="12"/>
    </row>
    <row r="82" spans="2:25" s="1" customFormat="1" ht="18">
      <c r="B82" s="12"/>
      <c r="C82" s="72"/>
      <c r="D82" s="138"/>
      <c r="E82" s="51"/>
      <c r="F82" s="78"/>
      <c r="G82" s="219"/>
      <c r="H82" s="53"/>
      <c r="I82" s="51"/>
      <c r="J82" s="44"/>
      <c r="K82" s="12"/>
      <c r="L82" s="25"/>
      <c r="M82" s="12"/>
      <c r="N82" s="12"/>
      <c r="O82" s="12"/>
      <c r="P82" s="12"/>
      <c r="Q82" s="25"/>
      <c r="R82" s="12"/>
      <c r="S82" s="12"/>
      <c r="T82" s="12"/>
      <c r="U82" s="25"/>
      <c r="V82" s="12"/>
      <c r="W82" s="12"/>
      <c r="X82" s="29"/>
      <c r="Y82" s="12"/>
    </row>
    <row r="83" spans="2:25" s="1" customFormat="1" ht="18">
      <c r="B83" s="12"/>
      <c r="C83" s="370" t="s">
        <v>51</v>
      </c>
      <c r="D83" s="371"/>
      <c r="E83" s="371"/>
      <c r="F83" s="372"/>
      <c r="G83" s="215"/>
      <c r="H83" s="76">
        <f>H74+H78+H81</f>
        <v>2921.27706</v>
      </c>
      <c r="I83" s="81"/>
      <c r="J83" s="44"/>
      <c r="K83" s="12"/>
      <c r="L83" s="25"/>
      <c r="M83" s="12"/>
      <c r="N83" s="341" t="str">
        <f>K30</f>
        <v>Αθηνα    29/5/2017</v>
      </c>
      <c r="O83" s="343"/>
      <c r="P83" s="343"/>
      <c r="Q83" s="25"/>
      <c r="R83" s="12"/>
      <c r="S83" s="12"/>
      <c r="T83" s="29" t="s">
        <v>5</v>
      </c>
      <c r="U83" s="25"/>
      <c r="V83" s="12"/>
      <c r="W83" s="12"/>
      <c r="X83" s="29"/>
      <c r="Y83" s="12"/>
    </row>
    <row r="84" spans="2:25" s="1" customFormat="1" ht="18">
      <c r="B84" s="12"/>
      <c r="C84" s="72"/>
      <c r="D84" s="138"/>
      <c r="E84" s="51"/>
      <c r="F84" s="51"/>
      <c r="G84" s="60"/>
      <c r="H84" s="53"/>
      <c r="I84" s="51"/>
      <c r="J84" s="44"/>
      <c r="K84" s="12"/>
      <c r="L84" s="25"/>
      <c r="M84" s="12"/>
      <c r="N84" s="12"/>
      <c r="O84" s="12"/>
      <c r="P84" s="12"/>
      <c r="Q84" s="25"/>
      <c r="R84" s="12"/>
      <c r="S84" s="12"/>
      <c r="T84" s="29"/>
      <c r="U84" s="25"/>
      <c r="V84" s="12"/>
      <c r="W84" s="12"/>
      <c r="X84" s="29"/>
      <c r="Y84" s="12"/>
    </row>
    <row r="85" spans="2:25" s="1" customFormat="1" ht="18.75" thickBot="1">
      <c r="B85" s="12"/>
      <c r="C85" s="82"/>
      <c r="D85" s="141"/>
      <c r="E85" s="83" t="s">
        <v>39</v>
      </c>
      <c r="F85" s="83"/>
      <c r="G85" s="220"/>
      <c r="H85" s="84">
        <f>F63-H83</f>
        <v>8506.392939999998</v>
      </c>
      <c r="I85" s="85"/>
      <c r="J85" s="44"/>
      <c r="K85" s="12"/>
      <c r="L85" s="25"/>
      <c r="M85" s="12"/>
      <c r="N85" s="12"/>
      <c r="O85" s="12"/>
      <c r="P85" s="12"/>
      <c r="Q85" s="25"/>
      <c r="R85" s="12"/>
      <c r="S85" s="12"/>
      <c r="T85" s="12"/>
      <c r="U85" s="25"/>
      <c r="V85" s="12"/>
      <c r="W85" s="12"/>
      <c r="X85" s="29"/>
      <c r="Y85" s="12"/>
    </row>
    <row r="86" spans="2:25" s="1" customFormat="1" ht="18.75" thickTop="1">
      <c r="B86" s="12"/>
      <c r="C86" s="12"/>
      <c r="D86" s="25"/>
      <c r="E86" s="12"/>
      <c r="F86" s="27"/>
      <c r="G86" s="27"/>
      <c r="H86" s="12"/>
      <c r="I86" s="12"/>
      <c r="J86" s="12"/>
      <c r="K86" s="12"/>
      <c r="L86" s="25"/>
      <c r="M86" s="333" t="str">
        <f>K32</f>
        <v> Ο ΠΡΟΕΔΡΟΣ ΤΡΙΜΕΛΟΥΣ ΣΥΜΒΟΥΛΙΟΥ </v>
      </c>
      <c r="N86" s="343"/>
      <c r="O86" s="343"/>
      <c r="P86" s="327"/>
      <c r="Q86" s="327"/>
      <c r="R86" s="12"/>
      <c r="S86" s="12"/>
      <c r="T86" s="29" t="s">
        <v>5</v>
      </c>
      <c r="U86" s="25"/>
      <c r="V86" s="12"/>
      <c r="W86" s="12"/>
      <c r="X86" s="29"/>
      <c r="Y86" s="12"/>
    </row>
    <row r="87" spans="2:25" s="1" customFormat="1" ht="18">
      <c r="B87" s="12"/>
      <c r="C87" s="12"/>
      <c r="D87" s="25"/>
      <c r="E87" s="12"/>
      <c r="F87" s="12"/>
      <c r="G87" s="12"/>
      <c r="H87" s="12"/>
      <c r="I87" s="12"/>
      <c r="J87" s="12"/>
      <c r="K87" s="12"/>
      <c r="L87" s="25"/>
      <c r="M87" s="325" t="str">
        <f>K33</f>
        <v>   Δ/ΝΣΗΣ ΤΟΥ ΠΡΩΤΟΔΙΚΕΙΟΥ ΑΘΗΝΩΝ</v>
      </c>
      <c r="N87" s="343"/>
      <c r="O87" s="343"/>
      <c r="P87" s="343"/>
      <c r="Q87" s="343"/>
      <c r="R87" s="12"/>
      <c r="S87" s="12"/>
      <c r="T87" s="29"/>
      <c r="U87" s="25"/>
      <c r="V87" s="12"/>
      <c r="W87" s="12"/>
      <c r="X87" s="29"/>
      <c r="Y87" s="12"/>
    </row>
    <row r="88" spans="2:25" s="1" customFormat="1" ht="22.5">
      <c r="B88" s="12"/>
      <c r="C88" s="12"/>
      <c r="D88" s="25"/>
      <c r="E88" s="12"/>
      <c r="F88" s="12"/>
      <c r="G88" s="12"/>
      <c r="H88" s="269" t="s">
        <v>167</v>
      </c>
      <c r="I88" s="269"/>
      <c r="J88" s="270">
        <f>J63</f>
        <v>11956.559999999998</v>
      </c>
      <c r="K88" s="12"/>
      <c r="L88" s="175"/>
      <c r="M88" s="120"/>
      <c r="N88" s="119"/>
      <c r="O88" s="119"/>
      <c r="P88" s="12"/>
      <c r="Q88" s="25"/>
      <c r="R88" s="12"/>
      <c r="S88" s="12"/>
      <c r="T88" s="12"/>
      <c r="U88" s="25"/>
      <c r="V88" s="12"/>
      <c r="W88" s="12"/>
      <c r="X88" s="29"/>
      <c r="Y88" s="12"/>
    </row>
    <row r="89" spans="2:25" s="1" customFormat="1" ht="18">
      <c r="B89" s="12"/>
      <c r="C89" s="12"/>
      <c r="D89" s="25"/>
      <c r="E89" s="12"/>
      <c r="J89" s="24"/>
      <c r="K89" s="24"/>
      <c r="L89" s="175"/>
      <c r="M89" s="42"/>
      <c r="N89" s="119"/>
      <c r="O89" s="119"/>
      <c r="P89" s="12"/>
      <c r="Q89" s="25"/>
      <c r="R89" s="12"/>
      <c r="S89" s="12"/>
      <c r="T89" s="29"/>
      <c r="U89" s="25"/>
      <c r="V89" s="12"/>
      <c r="W89" s="12"/>
      <c r="X89" s="29"/>
      <c r="Y89" s="12"/>
    </row>
    <row r="90" spans="2:25" s="1" customFormat="1" ht="18">
      <c r="B90" s="12"/>
      <c r="C90" s="12"/>
      <c r="D90" s="25"/>
      <c r="E90" s="12"/>
      <c r="J90" s="24"/>
      <c r="K90" s="24"/>
      <c r="L90" s="175"/>
      <c r="M90" s="42"/>
      <c r="N90" s="119"/>
      <c r="O90" s="119"/>
      <c r="P90" s="12"/>
      <c r="Q90" s="25"/>
      <c r="R90" s="12"/>
      <c r="S90" s="12"/>
      <c r="T90" s="12" t="s">
        <v>5</v>
      </c>
      <c r="U90" s="25"/>
      <c r="V90" s="12"/>
      <c r="W90" s="12"/>
      <c r="X90" s="29"/>
      <c r="Y90" s="12"/>
    </row>
    <row r="91" spans="2:26" ht="18">
      <c r="B91" s="12"/>
      <c r="C91" s="12"/>
      <c r="D91" s="25"/>
      <c r="E91" s="24"/>
      <c r="J91" s="24"/>
      <c r="K91" s="24"/>
      <c r="L91" s="25"/>
      <c r="M91" s="341" t="str">
        <f>K37</f>
        <v>……………………</v>
      </c>
      <c r="N91" s="341"/>
      <c r="O91" s="341"/>
      <c r="P91" s="341"/>
      <c r="Q91" s="341"/>
      <c r="R91" s="12"/>
      <c r="S91" s="12"/>
      <c r="T91" s="12"/>
      <c r="U91" s="25"/>
      <c r="V91" s="12"/>
      <c r="W91" s="12"/>
      <c r="X91" s="29"/>
      <c r="Y91" s="12"/>
      <c r="Z91" s="1"/>
    </row>
    <row r="92" spans="2:26" ht="18">
      <c r="B92" s="12"/>
      <c r="C92" s="12"/>
      <c r="D92" s="25"/>
      <c r="E92" s="24"/>
      <c r="J92" s="12"/>
      <c r="K92" s="12"/>
      <c r="L92" s="25"/>
      <c r="M92" s="362" t="str">
        <f>K38</f>
        <v>ΠΡΟΕΔΡΟΣ ΠΡΩΤΟΔΙΚΩΝ</v>
      </c>
      <c r="N92" s="362"/>
      <c r="O92" s="362"/>
      <c r="P92" s="362"/>
      <c r="Q92" s="362"/>
      <c r="R92" s="12"/>
      <c r="S92" s="12"/>
      <c r="T92" s="12"/>
      <c r="U92" s="25"/>
      <c r="V92" s="12"/>
      <c r="W92" s="12"/>
      <c r="X92" s="29"/>
      <c r="Y92" s="12"/>
      <c r="Z92" s="1"/>
    </row>
    <row r="93" spans="2:26" ht="15">
      <c r="B93" s="12"/>
      <c r="C93" s="12"/>
      <c r="D93" s="25"/>
      <c r="E93" s="12" t="s">
        <v>5</v>
      </c>
      <c r="J93" s="12"/>
      <c r="K93" s="12"/>
      <c r="L93" s="25"/>
      <c r="M93" s="12"/>
      <c r="N93" s="12"/>
      <c r="O93" s="12"/>
      <c r="P93" s="12"/>
      <c r="Q93" s="25"/>
      <c r="R93" s="12"/>
      <c r="S93" s="12"/>
      <c r="T93" s="12"/>
      <c r="U93" s="25"/>
      <c r="V93" s="12"/>
      <c r="W93" s="12"/>
      <c r="X93" s="29"/>
      <c r="Y93" s="12"/>
      <c r="Z93" s="1"/>
    </row>
    <row r="94" spans="2:26" ht="15">
      <c r="B94" s="12"/>
      <c r="C94" s="12"/>
      <c r="D94" s="25"/>
      <c r="E94" s="12"/>
      <c r="J94" s="12"/>
      <c r="K94" s="12"/>
      <c r="L94" s="25"/>
      <c r="M94" s="12"/>
      <c r="N94" s="12"/>
      <c r="O94" s="12"/>
      <c r="P94" s="12"/>
      <c r="Q94" s="25"/>
      <c r="R94" s="12"/>
      <c r="S94" s="12"/>
      <c r="T94" s="12"/>
      <c r="U94" s="25"/>
      <c r="V94" s="12"/>
      <c r="W94" s="12"/>
      <c r="X94" s="29"/>
      <c r="Y94" s="12"/>
      <c r="Z94" s="1"/>
    </row>
    <row r="95" spans="2:26" ht="15">
      <c r="B95" s="12"/>
      <c r="C95" s="12"/>
      <c r="D95" s="25"/>
      <c r="E95" s="27" t="s">
        <v>5</v>
      </c>
      <c r="J95" s="12"/>
      <c r="K95" s="12"/>
      <c r="L95" s="25"/>
      <c r="M95" s="12"/>
      <c r="N95" s="12"/>
      <c r="O95" s="12"/>
      <c r="P95" s="12"/>
      <c r="Q95" s="25"/>
      <c r="R95" s="12"/>
      <c r="S95" s="12"/>
      <c r="T95" s="12"/>
      <c r="U95" s="25"/>
      <c r="V95" s="12"/>
      <c r="W95" s="12"/>
      <c r="X95" s="29"/>
      <c r="Y95" s="12"/>
      <c r="Z95" s="1"/>
    </row>
    <row r="96" spans="2:26" ht="15.75">
      <c r="B96" s="12"/>
      <c r="C96" s="12"/>
      <c r="D96" s="25"/>
      <c r="E96" s="12"/>
      <c r="F96" s="13"/>
      <c r="G96" s="13"/>
      <c r="H96" s="13"/>
      <c r="I96" s="13"/>
      <c r="J96" s="12"/>
      <c r="K96" s="12"/>
      <c r="L96" s="25"/>
      <c r="M96" s="12"/>
      <c r="N96" s="12"/>
      <c r="O96" s="12"/>
      <c r="P96" s="12"/>
      <c r="Q96" s="25"/>
      <c r="R96" s="12"/>
      <c r="S96" s="12"/>
      <c r="T96" s="12"/>
      <c r="U96" s="25"/>
      <c r="V96" s="12"/>
      <c r="W96" s="12"/>
      <c r="X96" s="239"/>
      <c r="Y96" s="12"/>
      <c r="Z96" s="1"/>
    </row>
    <row r="97" spans="2:26" ht="18">
      <c r="B97" s="12"/>
      <c r="C97" s="352" t="s">
        <v>169</v>
      </c>
      <c r="D97" s="342"/>
      <c r="E97" s="342"/>
      <c r="F97" s="12"/>
      <c r="G97" s="12"/>
      <c r="H97" s="12"/>
      <c r="I97" s="12"/>
      <c r="J97" s="12"/>
      <c r="K97" s="12"/>
      <c r="L97" s="25"/>
      <c r="M97" s="12"/>
      <c r="N97" s="12"/>
      <c r="O97" s="12"/>
      <c r="P97" s="12"/>
      <c r="Q97" s="25"/>
      <c r="R97" s="27"/>
      <c r="S97" s="27"/>
      <c r="T97" s="12"/>
      <c r="U97" s="25"/>
      <c r="V97" s="12"/>
      <c r="W97" s="12"/>
      <c r="X97" s="239"/>
      <c r="Y97" s="12"/>
      <c r="Z97" s="1"/>
    </row>
    <row r="98" spans="2:26" ht="12.75">
      <c r="B98" s="1"/>
      <c r="C98" s="1"/>
      <c r="D98" s="142"/>
      <c r="E98" s="1"/>
      <c r="F98" s="1"/>
      <c r="G98" s="1"/>
      <c r="H98" s="1"/>
      <c r="I98" s="1"/>
      <c r="J98" s="1"/>
      <c r="K98" s="1"/>
      <c r="L98" s="142"/>
      <c r="M98" s="1"/>
      <c r="N98" s="1"/>
      <c r="O98" s="1"/>
      <c r="P98" s="1"/>
      <c r="Q98" s="142"/>
      <c r="R98" s="1"/>
      <c r="S98" s="1"/>
      <c r="T98" s="1"/>
      <c r="U98" s="142"/>
      <c r="V98" s="1"/>
      <c r="W98" s="1"/>
      <c r="X98" s="239"/>
      <c r="Y98" s="1"/>
      <c r="Z98" s="1"/>
    </row>
    <row r="99" spans="2:26" ht="12.75">
      <c r="B99" s="1"/>
      <c r="C99" s="1"/>
      <c r="D99" s="142"/>
      <c r="E99" s="1"/>
      <c r="F99" s="1"/>
      <c r="G99" s="1"/>
      <c r="H99" s="1"/>
      <c r="I99" s="1"/>
      <c r="J99" s="1"/>
      <c r="K99" s="1"/>
      <c r="L99" s="142"/>
      <c r="M99" s="1"/>
      <c r="N99" s="1"/>
      <c r="O99" s="1"/>
      <c r="P99" s="1"/>
      <c r="Q99" s="142"/>
      <c r="R99" s="1"/>
      <c r="S99" s="1"/>
      <c r="T99" s="1"/>
      <c r="U99" s="142"/>
      <c r="V99" s="1"/>
      <c r="W99" s="1"/>
      <c r="X99" s="239"/>
      <c r="Y99" s="1"/>
      <c r="Z99" s="1"/>
    </row>
    <row r="100" spans="2:24" ht="12.75">
      <c r="B100" s="1"/>
      <c r="C100" s="1"/>
      <c r="D100" s="142"/>
      <c r="E100" s="1"/>
      <c r="F100" s="1"/>
      <c r="G100" s="1"/>
      <c r="H100" s="1"/>
      <c r="I100" s="1"/>
      <c r="J100" s="1"/>
      <c r="K100" s="1"/>
      <c r="L100" s="142"/>
      <c r="M100" s="1"/>
      <c r="N100" s="1"/>
      <c r="O100" s="1"/>
      <c r="P100" s="1"/>
      <c r="Q100" s="142"/>
      <c r="R100" s="1"/>
      <c r="S100" s="1"/>
      <c r="T100" s="1"/>
      <c r="U100" s="142"/>
      <c r="V100" s="1"/>
      <c r="W100" s="1"/>
      <c r="X100" s="239"/>
    </row>
    <row r="101" spans="2:24" ht="12.75">
      <c r="B101" s="1"/>
      <c r="C101" s="1"/>
      <c r="D101" s="142"/>
      <c r="E101" s="1"/>
      <c r="F101" s="1"/>
      <c r="G101" s="1"/>
      <c r="H101" s="1"/>
      <c r="I101" s="1"/>
      <c r="J101" s="1"/>
      <c r="K101" s="1"/>
      <c r="L101" s="142"/>
      <c r="M101" s="1"/>
      <c r="N101" s="1"/>
      <c r="O101" s="1"/>
      <c r="P101" s="1"/>
      <c r="Q101" s="142"/>
      <c r="R101" s="3"/>
      <c r="S101" s="3"/>
      <c r="T101" s="1"/>
      <c r="U101" s="142"/>
      <c r="V101" s="1"/>
      <c r="W101" s="1"/>
      <c r="X101" s="239"/>
    </row>
    <row r="102" spans="2:24" ht="12.75">
      <c r="B102" s="1"/>
      <c r="C102" s="1"/>
      <c r="D102" s="142"/>
      <c r="E102" s="1"/>
      <c r="F102" s="1"/>
      <c r="G102" s="1"/>
      <c r="H102" s="1"/>
      <c r="I102" s="1"/>
      <c r="J102" s="1"/>
      <c r="K102" s="1"/>
      <c r="L102" s="142"/>
      <c r="M102" s="1"/>
      <c r="N102" s="1"/>
      <c r="O102" s="1"/>
      <c r="P102" s="1"/>
      <c r="Q102" s="142"/>
      <c r="R102" s="1"/>
      <c r="S102" s="1"/>
      <c r="T102" s="1"/>
      <c r="U102" s="142"/>
      <c r="V102" s="1"/>
      <c r="W102" s="1"/>
      <c r="X102" s="239"/>
    </row>
    <row r="103" spans="2:24" ht="12.75">
      <c r="B103" s="1"/>
      <c r="C103" s="1"/>
      <c r="D103" s="142"/>
      <c r="E103" s="1"/>
      <c r="F103" s="1"/>
      <c r="G103" s="1"/>
      <c r="H103" s="1"/>
      <c r="I103" s="1"/>
      <c r="J103" s="1"/>
      <c r="K103" s="1"/>
      <c r="L103" s="142"/>
      <c r="M103" s="1"/>
      <c r="N103" s="1"/>
      <c r="O103" s="1"/>
      <c r="P103" s="1"/>
      <c r="Q103" s="142"/>
      <c r="R103" s="1"/>
      <c r="S103" s="1"/>
      <c r="T103" s="1"/>
      <c r="U103" s="142"/>
      <c r="V103" s="1"/>
      <c r="W103" s="1"/>
      <c r="X103" s="239"/>
    </row>
    <row r="104" spans="2:24" ht="12.75">
      <c r="B104" s="1"/>
      <c r="C104" s="1"/>
      <c r="D104" s="142"/>
      <c r="E104" s="1"/>
      <c r="F104" s="1"/>
      <c r="G104" s="1"/>
      <c r="H104" s="1"/>
      <c r="I104" s="1"/>
      <c r="J104" s="1"/>
      <c r="K104" s="1"/>
      <c r="L104" s="142"/>
      <c r="M104" s="1"/>
      <c r="N104" s="1"/>
      <c r="O104" s="1"/>
      <c r="P104" s="1"/>
      <c r="Q104" s="142"/>
      <c r="R104" s="1"/>
      <c r="S104" s="1"/>
      <c r="T104" s="1"/>
      <c r="U104" s="142"/>
      <c r="V104" s="1"/>
      <c r="W104" s="1"/>
      <c r="X104" s="239"/>
    </row>
    <row r="105" spans="2:24" ht="12.75">
      <c r="B105" s="1"/>
      <c r="C105" s="1"/>
      <c r="D105" s="142"/>
      <c r="E105" s="1"/>
      <c r="F105" s="1"/>
      <c r="G105" s="1"/>
      <c r="H105" s="1"/>
      <c r="I105" s="1"/>
      <c r="J105" s="1"/>
      <c r="K105" s="1"/>
      <c r="L105" s="142"/>
      <c r="M105" s="1"/>
      <c r="N105" s="1"/>
      <c r="O105" s="1"/>
      <c r="P105" s="1"/>
      <c r="Q105" s="142"/>
      <c r="R105" s="1"/>
      <c r="S105" s="1"/>
      <c r="T105" s="1"/>
      <c r="U105" s="142"/>
      <c r="V105" s="1"/>
      <c r="W105" s="1"/>
      <c r="X105" s="239"/>
    </row>
    <row r="106" spans="2:24" ht="12.75">
      <c r="B106" s="1"/>
      <c r="C106" s="1"/>
      <c r="D106" s="142"/>
      <c r="E106" s="1"/>
      <c r="F106" s="1"/>
      <c r="G106" s="1"/>
      <c r="H106" s="1"/>
      <c r="I106" s="1"/>
      <c r="J106" s="1"/>
      <c r="K106" s="1"/>
      <c r="L106" s="142"/>
      <c r="M106" s="1"/>
      <c r="N106" s="1"/>
      <c r="O106" s="1"/>
      <c r="P106" s="1"/>
      <c r="Q106" s="142"/>
      <c r="R106" s="1"/>
      <c r="S106" s="1"/>
      <c r="T106" s="1"/>
      <c r="U106" s="142"/>
      <c r="V106" s="1"/>
      <c r="W106" s="1"/>
      <c r="X106" s="239"/>
    </row>
    <row r="107" spans="2:23" ht="12.75">
      <c r="B107" s="1"/>
      <c r="C107" s="1"/>
      <c r="D107" s="142"/>
      <c r="E107" s="1"/>
      <c r="F107" s="1"/>
      <c r="G107" s="1"/>
      <c r="H107" s="1"/>
      <c r="I107" s="1"/>
      <c r="J107" s="1"/>
      <c r="K107" s="1"/>
      <c r="L107" s="142"/>
      <c r="M107" s="1"/>
      <c r="N107" s="1"/>
      <c r="O107" s="1"/>
      <c r="P107" s="1"/>
      <c r="Q107" s="142"/>
      <c r="R107" s="3"/>
      <c r="S107" s="3"/>
      <c r="T107" s="1"/>
      <c r="U107" s="142"/>
      <c r="V107" s="1"/>
      <c r="W107" s="1"/>
    </row>
    <row r="108" spans="3:23" ht="12.75">
      <c r="C108" s="1"/>
      <c r="D108" s="142"/>
      <c r="E108" s="1"/>
      <c r="F108" s="1"/>
      <c r="G108" s="1"/>
      <c r="H108" s="1"/>
      <c r="I108" s="1"/>
      <c r="J108" s="1"/>
      <c r="K108" s="1"/>
      <c r="L108" s="142"/>
      <c r="M108" s="1"/>
      <c r="N108" s="1"/>
      <c r="O108" s="1"/>
      <c r="P108" s="1"/>
      <c r="Q108" s="142"/>
      <c r="R108" s="1"/>
      <c r="S108" s="1"/>
      <c r="T108" s="1"/>
      <c r="U108" s="142"/>
      <c r="V108" s="1"/>
      <c r="W108" s="1"/>
    </row>
    <row r="109" spans="10:11" ht="12.75">
      <c r="J109" s="1"/>
      <c r="K109" s="1"/>
    </row>
  </sheetData>
  <sheetProtection/>
  <mergeCells count="54">
    <mergeCell ref="C97:E97"/>
    <mergeCell ref="N45:Q45"/>
    <mergeCell ref="K49:K50"/>
    <mergeCell ref="C83:F83"/>
    <mergeCell ref="B52:F52"/>
    <mergeCell ref="B53:I53"/>
    <mergeCell ref="K68:N68"/>
    <mergeCell ref="K69:N69"/>
    <mergeCell ref="K74:N74"/>
    <mergeCell ref="C81:E81"/>
    <mergeCell ref="C78:E78"/>
    <mergeCell ref="M87:Q87"/>
    <mergeCell ref="M91:Q91"/>
    <mergeCell ref="M92:Q92"/>
    <mergeCell ref="N83:P83"/>
    <mergeCell ref="M86:Q86"/>
    <mergeCell ref="J8:W8"/>
    <mergeCell ref="T33:X33"/>
    <mergeCell ref="U40:W40"/>
    <mergeCell ref="F21:J21"/>
    <mergeCell ref="D23:H23"/>
    <mergeCell ref="K37:O37"/>
    <mergeCell ref="K38:O38"/>
    <mergeCell ref="J28:Q29"/>
    <mergeCell ref="K30:P30"/>
    <mergeCell ref="K32:O32"/>
    <mergeCell ref="B6:F6"/>
    <mergeCell ref="B7:I7"/>
    <mergeCell ref="B11:C11"/>
    <mergeCell ref="B10:D10"/>
    <mergeCell ref="B9:D9"/>
    <mergeCell ref="B12:C12"/>
    <mergeCell ref="B14:C14"/>
    <mergeCell ref="B13:C13"/>
    <mergeCell ref="B15:C15"/>
    <mergeCell ref="K48:L48"/>
    <mergeCell ref="S30:X30"/>
    <mergeCell ref="L47:M47"/>
    <mergeCell ref="C21:D21"/>
    <mergeCell ref="D44:E44"/>
    <mergeCell ref="T32:X32"/>
    <mergeCell ref="U45:W45"/>
    <mergeCell ref="C31:E31"/>
    <mergeCell ref="L46:M46"/>
    <mergeCell ref="K33:O33"/>
    <mergeCell ref="I1:M2"/>
    <mergeCell ref="J3:M3"/>
    <mergeCell ref="J4:U4"/>
    <mergeCell ref="J5:U5"/>
    <mergeCell ref="T37:X37"/>
    <mergeCell ref="T38:X38"/>
    <mergeCell ref="O23:P23"/>
    <mergeCell ref="O24:P24"/>
    <mergeCell ref="L25:O25"/>
  </mergeCells>
  <printOptions horizontalCentered="1"/>
  <pageMargins left="0" right="0" top="0" bottom="0" header="0" footer="0"/>
  <pageSetup blackAndWhite="1" horizontalDpi="600" verticalDpi="600" orientation="landscape" pageOrder="overThenDown" paperSize="8" scale="54" r:id="rId3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2:Q78"/>
  <sheetViews>
    <sheetView zoomScalePageLayoutView="0" workbookViewId="0" topLeftCell="A43">
      <selection activeCell="M36" sqref="M36"/>
    </sheetView>
  </sheetViews>
  <sheetFormatPr defaultColWidth="9.00390625" defaultRowHeight="12.75"/>
  <cols>
    <col min="1" max="1" width="7.375" style="0" customWidth="1"/>
    <col min="2" max="3" width="11.375" style="0" customWidth="1"/>
    <col min="4" max="4" width="16.625" style="0" customWidth="1"/>
    <col min="5" max="5" width="5.00390625" style="0" customWidth="1"/>
    <col min="6" max="6" width="18.25390625" style="0" customWidth="1"/>
    <col min="7" max="7" width="7.125" style="0" customWidth="1"/>
    <col min="10" max="10" width="8.875" style="0" customWidth="1"/>
    <col min="11" max="11" width="9.375" style="0" customWidth="1"/>
    <col min="12" max="12" width="8.75390625" style="0" customWidth="1"/>
    <col min="13" max="13" width="11.375" style="0" customWidth="1"/>
    <col min="14" max="14" width="17.625" style="0" customWidth="1"/>
  </cols>
  <sheetData>
    <row r="2" spans="1:17" ht="12.75">
      <c r="A2" s="150" t="s">
        <v>68</v>
      </c>
      <c r="B2" s="151"/>
      <c r="C2" s="151"/>
      <c r="D2" s="151" t="s">
        <v>69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2.75">
      <c r="A3" s="407" t="s">
        <v>70</v>
      </c>
      <c r="B3" s="408"/>
      <c r="C3" s="408"/>
      <c r="D3" s="408"/>
      <c r="E3" s="408"/>
      <c r="F3" s="409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ht="12.75">
      <c r="A4" s="152" t="s">
        <v>71</v>
      </c>
      <c r="B4" s="153"/>
      <c r="C4" s="153"/>
      <c r="D4" s="153"/>
      <c r="E4" s="153"/>
      <c r="F4" s="154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12.75">
      <c r="A5" s="407" t="s">
        <v>72</v>
      </c>
      <c r="B5" s="408"/>
      <c r="C5" s="408"/>
      <c r="D5" s="408"/>
      <c r="E5" s="408"/>
      <c r="F5" s="409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ht="12.75">
      <c r="A6" s="152" t="s">
        <v>73</v>
      </c>
      <c r="B6" s="153"/>
      <c r="C6" s="153"/>
      <c r="D6" s="153"/>
      <c r="E6" s="153"/>
      <c r="F6" s="154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1:17" ht="15.75">
      <c r="A7" s="407" t="s">
        <v>72</v>
      </c>
      <c r="B7" s="408"/>
      <c r="C7" s="408"/>
      <c r="D7" s="408"/>
      <c r="E7" s="408"/>
      <c r="F7" s="409"/>
      <c r="G7" s="414" t="s">
        <v>74</v>
      </c>
      <c r="H7" s="415"/>
      <c r="I7" s="415"/>
      <c r="J7" s="415"/>
      <c r="K7" s="415"/>
      <c r="L7" s="415"/>
      <c r="M7" s="415"/>
      <c r="N7" s="415"/>
      <c r="O7" s="151"/>
      <c r="P7" s="151"/>
      <c r="Q7" s="151"/>
    </row>
    <row r="8" spans="1:17" ht="12.75">
      <c r="A8" s="152" t="s">
        <v>75</v>
      </c>
      <c r="B8" s="153"/>
      <c r="C8" s="153"/>
      <c r="D8" s="153"/>
      <c r="E8" s="155" t="s">
        <v>76</v>
      </c>
      <c r="F8" s="154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</row>
    <row r="9" spans="1:17" ht="12.75">
      <c r="A9" s="407" t="s">
        <v>77</v>
      </c>
      <c r="B9" s="408"/>
      <c r="C9" s="408"/>
      <c r="D9" s="408"/>
      <c r="E9" s="408"/>
      <c r="F9" s="409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</row>
    <row r="10" spans="1:17" ht="12.75">
      <c r="A10" s="156" t="s">
        <v>78</v>
      </c>
      <c r="B10" s="157"/>
      <c r="C10" s="157"/>
      <c r="D10" s="158" t="s">
        <v>79</v>
      </c>
      <c r="E10" s="159"/>
      <c r="F10" s="160"/>
      <c r="G10" s="151"/>
      <c r="H10" s="410" t="s">
        <v>80</v>
      </c>
      <c r="I10" s="410"/>
      <c r="J10" s="410"/>
      <c r="K10" s="161">
        <v>43101</v>
      </c>
      <c r="L10" s="263" t="s">
        <v>81</v>
      </c>
      <c r="M10" s="161">
        <v>43465</v>
      </c>
      <c r="N10" s="151"/>
      <c r="O10" s="151"/>
      <c r="P10" s="151"/>
      <c r="Q10" s="151"/>
    </row>
    <row r="11" spans="1:17" ht="12.75">
      <c r="A11" s="151"/>
      <c r="B11" s="151"/>
      <c r="C11" s="151"/>
      <c r="D11" s="151"/>
      <c r="E11" s="151"/>
      <c r="F11" s="151"/>
      <c r="G11" s="151"/>
      <c r="H11" s="411"/>
      <c r="I11" s="411"/>
      <c r="J11" s="411"/>
      <c r="K11" s="411"/>
      <c r="L11" s="411"/>
      <c r="M11" s="411"/>
      <c r="N11" s="151"/>
      <c r="O11" s="151"/>
      <c r="P11" s="151"/>
      <c r="Q11" s="151"/>
    </row>
    <row r="12" spans="1:17" ht="12.75">
      <c r="A12" s="150" t="s">
        <v>82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 t="s">
        <v>83</v>
      </c>
      <c r="M12" s="151"/>
      <c r="N12" s="151"/>
      <c r="O12" s="151"/>
      <c r="P12" s="151"/>
      <c r="Q12" s="151"/>
    </row>
    <row r="13" spans="1:17" ht="12.75">
      <c r="A13" s="412" t="s">
        <v>84</v>
      </c>
      <c r="B13" s="413"/>
      <c r="C13" s="413"/>
      <c r="D13" s="298" t="s">
        <v>85</v>
      </c>
      <c r="E13" s="298"/>
      <c r="F13" s="298" t="s">
        <v>86</v>
      </c>
      <c r="G13" s="153"/>
      <c r="I13" s="298"/>
      <c r="J13" s="298"/>
      <c r="K13" s="153" t="s">
        <v>87</v>
      </c>
      <c r="M13" s="153" t="s">
        <v>88</v>
      </c>
      <c r="N13" s="309" t="s">
        <v>194</v>
      </c>
      <c r="O13" s="302"/>
      <c r="Q13" s="311"/>
    </row>
    <row r="14" spans="1:17" ht="12.75">
      <c r="A14" s="296" t="str">
        <f>'1. ΚΑΤΑΣΤΑΣΗ ΠΛΗΡΩΜΗΣ'!F2</f>
        <v>ΠΠΠ</v>
      </c>
      <c r="B14" s="297"/>
      <c r="C14" s="297"/>
      <c r="D14" s="297" t="str">
        <f>'1. ΚΑΤΑΣΤΑΣΗ ΠΛΗΡΩΜΗΣ'!F3</f>
        <v>ΑΑΑ</v>
      </c>
      <c r="E14" s="297"/>
      <c r="F14" s="297" t="str">
        <f>'1. ΚΑΤΑΣΤΑΣΗ ΠΛΗΡΩΜΗΣ'!F4</f>
        <v>ΘΘΘ</v>
      </c>
      <c r="G14" s="297"/>
      <c r="H14" s="297"/>
      <c r="I14" s="295"/>
      <c r="J14" s="295"/>
      <c r="K14" s="316" t="str">
        <f>'1. ΚΑΤΑΣΤΑΣΗ ΠΛΗΡΩΜΗΣ'!C19</f>
        <v>123</v>
      </c>
      <c r="L14" s="162"/>
      <c r="M14" s="162" t="str">
        <f>'1. ΚΑΤΑΣΤΑΣΗ ΠΛΗΡΩΜΗΣ'!C20</f>
        <v>124</v>
      </c>
      <c r="N14" s="163"/>
      <c r="O14" s="310"/>
      <c r="P14" s="313"/>
      <c r="Q14" s="314"/>
    </row>
    <row r="15" spans="1:17" ht="12.75">
      <c r="A15" s="412" t="s">
        <v>89</v>
      </c>
      <c r="B15" s="413"/>
      <c r="C15" s="413"/>
      <c r="D15" s="413"/>
      <c r="E15" s="413"/>
      <c r="F15" s="413"/>
      <c r="G15" s="413"/>
      <c r="H15" s="413"/>
      <c r="I15" s="416" t="s">
        <v>76</v>
      </c>
      <c r="J15" s="416"/>
      <c r="K15" s="416"/>
      <c r="L15" s="153"/>
      <c r="M15" s="153"/>
      <c r="N15" s="153" t="s">
        <v>90</v>
      </c>
      <c r="O15" s="153"/>
      <c r="P15" s="153"/>
      <c r="Q15" s="312"/>
    </row>
    <row r="16" spans="1:17" ht="12.75">
      <c r="A16" s="299"/>
      <c r="B16" s="300"/>
      <c r="C16" s="300"/>
      <c r="D16" s="301"/>
      <c r="E16" s="422"/>
      <c r="F16" s="423"/>
      <c r="G16" s="423"/>
      <c r="H16" s="424"/>
      <c r="I16" s="163"/>
      <c r="J16" s="163"/>
      <c r="K16" s="163"/>
      <c r="L16" s="163"/>
      <c r="M16" s="163"/>
      <c r="N16" s="163"/>
      <c r="O16" s="163"/>
      <c r="P16" s="163"/>
      <c r="Q16" s="164"/>
    </row>
    <row r="17" spans="1:17" ht="12.75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1:17" ht="12.75">
      <c r="A18" s="150" t="s">
        <v>91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1:17" ht="12.75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1:17" ht="29.25" customHeight="1">
      <c r="A20" s="385" t="s">
        <v>92</v>
      </c>
      <c r="B20" s="385"/>
      <c r="C20" s="385"/>
      <c r="D20" s="385" t="s">
        <v>93</v>
      </c>
      <c r="E20" s="385"/>
      <c r="F20" s="421" t="s">
        <v>94</v>
      </c>
      <c r="G20" s="421"/>
      <c r="H20" s="421"/>
      <c r="I20" s="421"/>
      <c r="J20" s="405" t="s">
        <v>95</v>
      </c>
      <c r="K20" s="405" t="s">
        <v>96</v>
      </c>
      <c r="L20" s="385" t="s">
        <v>97</v>
      </c>
      <c r="M20" s="385" t="s">
        <v>98</v>
      </c>
      <c r="N20" s="419" t="s">
        <v>99</v>
      </c>
      <c r="O20" s="417" t="s">
        <v>100</v>
      </c>
      <c r="P20" s="419" t="s">
        <v>101</v>
      </c>
      <c r="Q20" s="417"/>
    </row>
    <row r="21" spans="1:17" ht="39" customHeight="1">
      <c r="A21" s="385"/>
      <c r="B21" s="385"/>
      <c r="C21" s="385"/>
      <c r="D21" s="385"/>
      <c r="E21" s="385"/>
      <c r="F21" s="166" t="s">
        <v>113</v>
      </c>
      <c r="G21" s="165" t="s">
        <v>114</v>
      </c>
      <c r="H21" s="165" t="s">
        <v>115</v>
      </c>
      <c r="I21" s="167" t="s">
        <v>116</v>
      </c>
      <c r="J21" s="406"/>
      <c r="K21" s="406"/>
      <c r="L21" s="385"/>
      <c r="M21" s="385"/>
      <c r="N21" s="420"/>
      <c r="O21" s="418"/>
      <c r="P21" s="420"/>
      <c r="Q21" s="418"/>
    </row>
    <row r="22" spans="1:17" ht="60.75" customHeight="1">
      <c r="A22" s="402" t="s">
        <v>110</v>
      </c>
      <c r="B22" s="403"/>
      <c r="C22" s="404"/>
      <c r="D22" s="395">
        <f>'1. ΚΑΤΑΣΤΑΣΗ ΠΛΗΡΩΜΗΣ'!L49</f>
        <v>1986.8847826086953</v>
      </c>
      <c r="E22" s="396"/>
      <c r="F22" s="168">
        <f>D22*2.55%</f>
        <v>50.66556195652173</v>
      </c>
      <c r="G22" s="168">
        <f>D22*1%</f>
        <v>19.868847826086952</v>
      </c>
      <c r="H22" s="168">
        <f>D22*2%</f>
        <v>39.737695652173905</v>
      </c>
      <c r="I22" s="92">
        <f>D22*6.67%</f>
        <v>132.52521499999997</v>
      </c>
      <c r="J22" s="168">
        <v>0</v>
      </c>
      <c r="K22" s="168">
        <v>0</v>
      </c>
      <c r="L22" s="168">
        <f>F22+G22+H22+I22</f>
        <v>242.79732043478256</v>
      </c>
      <c r="M22" s="168">
        <f>D22-L22</f>
        <v>1744.0874621739129</v>
      </c>
      <c r="N22" s="168">
        <f>O22/0.985</f>
        <v>354.1294339439417</v>
      </c>
      <c r="O22" s="168">
        <f>M22*20%</f>
        <v>348.8174924347826</v>
      </c>
      <c r="P22" s="397">
        <v>0</v>
      </c>
      <c r="Q22" s="398"/>
    </row>
    <row r="23" spans="1:17" ht="56.25" customHeight="1">
      <c r="A23" s="402" t="s">
        <v>111</v>
      </c>
      <c r="B23" s="403"/>
      <c r="C23" s="404"/>
      <c r="D23" s="395">
        <f>'1. ΚΑΤΑΣΤΑΣΗ ΠΛΗΡΩΜΗΣ'!L53</f>
        <v>4768.5234782608695</v>
      </c>
      <c r="E23" s="396"/>
      <c r="F23" s="168">
        <f>'1. ΚΑΤΑΣΤΑΣΗ ΠΛΗΡΩΜΗΣ'!M53</f>
        <v>121.59734869565216</v>
      </c>
      <c r="G23" s="168">
        <f>'1. ΚΑΤΑΣΤΑΣΗ ΠΛΗΡΩΜΗΣ'!P53</f>
        <v>47.685234782608696</v>
      </c>
      <c r="H23" s="168">
        <f>'1. ΚΑΤΑΣΤΑΣΗ ΠΛΗΡΩΜΗΣ'!Q53</f>
        <v>95.37046956521739</v>
      </c>
      <c r="I23" s="92">
        <f>'1. ΚΑΤΑΣΤΑΣΗ ΠΛΗΡΩΜΗΣ'!R53</f>
        <v>318.06051599999995</v>
      </c>
      <c r="J23" s="168">
        <v>0</v>
      </c>
      <c r="K23" s="168">
        <v>0</v>
      </c>
      <c r="L23" s="168">
        <f>F23+G23+H23+I23</f>
        <v>582.7135690434782</v>
      </c>
      <c r="M23" s="168">
        <f>D23-L23</f>
        <v>4185.809909217392</v>
      </c>
      <c r="N23" s="168">
        <f>O23/0.985</f>
        <v>849.9106414654602</v>
      </c>
      <c r="O23" s="168">
        <f>M23*20%</f>
        <v>837.1619818434783</v>
      </c>
      <c r="P23" s="397">
        <v>0</v>
      </c>
      <c r="Q23" s="398"/>
    </row>
    <row r="24" spans="1:17" ht="54" customHeight="1">
      <c r="A24" s="402" t="s">
        <v>112</v>
      </c>
      <c r="B24" s="403"/>
      <c r="C24" s="404"/>
      <c r="D24" s="395">
        <f>'1. ΚΑΤΑΣΤΑΣΗ ΠΛΗΡΩΜΗΣ'!L58</f>
        <v>2384.2617391304348</v>
      </c>
      <c r="E24" s="396"/>
      <c r="F24" s="168">
        <f>'1. ΚΑΤΑΣΤΑΣΗ ΠΛΗΡΩΜΗΣ'!M58</f>
        <v>60.79867434782608</v>
      </c>
      <c r="G24" s="168">
        <f>'1. ΚΑΤΑΣΤΑΣΗ ΠΛΗΡΩΜΗΣ'!P58</f>
        <v>23.842617391304348</v>
      </c>
      <c r="H24" s="168">
        <f>'1. ΚΑΤΑΣΤΑΣΗ ΠΛΗΡΩΜΗΣ'!Q58</f>
        <v>47.685234782608696</v>
      </c>
      <c r="I24" s="92">
        <f>'1. ΚΑΤΑΣΤΑΣΗ ΠΛΗΡΩΜΗΣ'!R58</f>
        <v>159.03025799999998</v>
      </c>
      <c r="J24" s="168">
        <v>0</v>
      </c>
      <c r="K24" s="168">
        <v>0</v>
      </c>
      <c r="L24" s="168">
        <f>F24+G24+H24+I24</f>
        <v>291.3567845217391</v>
      </c>
      <c r="M24" s="168">
        <f>D24-L24</f>
        <v>2092.904954608696</v>
      </c>
      <c r="N24" s="168">
        <f>O24/0.985</f>
        <v>424.9553207327301</v>
      </c>
      <c r="O24" s="168">
        <f>M24*20%</f>
        <v>418.58099092173916</v>
      </c>
      <c r="P24" s="397">
        <v>0</v>
      </c>
      <c r="Q24" s="398"/>
    </row>
    <row r="25" spans="1:17" ht="12.75">
      <c r="A25" s="394"/>
      <c r="B25" s="394"/>
      <c r="C25" s="394"/>
      <c r="D25" s="395"/>
      <c r="E25" s="39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397"/>
      <c r="Q25" s="398"/>
    </row>
    <row r="26" spans="1:17" ht="12.75">
      <c r="A26" s="394"/>
      <c r="B26" s="394"/>
      <c r="C26" s="394"/>
      <c r="D26" s="395"/>
      <c r="E26" s="396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397"/>
      <c r="Q26" s="398"/>
    </row>
    <row r="27" spans="1:17" ht="12.75">
      <c r="A27" s="394"/>
      <c r="B27" s="394"/>
      <c r="C27" s="394"/>
      <c r="D27" s="395"/>
      <c r="E27" s="39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397"/>
      <c r="Q27" s="398"/>
    </row>
    <row r="28" spans="1:17" ht="12.75">
      <c r="A28" s="394"/>
      <c r="B28" s="394"/>
      <c r="C28" s="394"/>
      <c r="D28" s="395"/>
      <c r="E28" s="39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397"/>
      <c r="Q28" s="398"/>
    </row>
    <row r="29" spans="1:17" ht="12.75">
      <c r="A29" s="401" t="s">
        <v>102</v>
      </c>
      <c r="B29" s="401"/>
      <c r="C29" s="401"/>
      <c r="D29" s="395">
        <f>SUM(D22:D28)</f>
        <v>9139.669999999998</v>
      </c>
      <c r="E29" s="396"/>
      <c r="F29" s="168">
        <f aca="true" t="shared" si="0" ref="F29:P29">SUM(F22:F28)</f>
        <v>233.06158499999998</v>
      </c>
      <c r="G29" s="168">
        <f t="shared" si="0"/>
        <v>91.3967</v>
      </c>
      <c r="H29" s="168">
        <f t="shared" si="0"/>
        <v>182.7934</v>
      </c>
      <c r="I29" s="168">
        <f t="shared" si="0"/>
        <v>609.6159889999999</v>
      </c>
      <c r="J29" s="168">
        <f t="shared" si="0"/>
        <v>0</v>
      </c>
      <c r="K29" s="168">
        <f t="shared" si="0"/>
        <v>0</v>
      </c>
      <c r="L29" s="168">
        <f t="shared" si="0"/>
        <v>1116.8676739999999</v>
      </c>
      <c r="M29" s="168">
        <f t="shared" si="0"/>
        <v>8022.802326000001</v>
      </c>
      <c r="N29" s="168">
        <f t="shared" si="0"/>
        <v>1628.995396142132</v>
      </c>
      <c r="O29" s="168">
        <f t="shared" si="0"/>
        <v>1604.5604652000002</v>
      </c>
      <c r="P29" s="397">
        <f t="shared" si="0"/>
        <v>0</v>
      </c>
      <c r="Q29" s="398"/>
    </row>
    <row r="30" spans="1:17" ht="12.75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1:17" ht="12.75">
      <c r="A31" s="150" t="s">
        <v>103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Q31" s="151"/>
    </row>
    <row r="32" spans="1:17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1:17" ht="12.75">
      <c r="A33" s="392" t="s">
        <v>104</v>
      </c>
      <c r="B33" s="392"/>
      <c r="C33" s="385" t="s">
        <v>105</v>
      </c>
      <c r="D33" s="385"/>
      <c r="E33" s="385" t="s">
        <v>106</v>
      </c>
      <c r="F33" s="385"/>
      <c r="G33" s="385" t="s">
        <v>107</v>
      </c>
      <c r="H33" s="386"/>
      <c r="I33" s="386"/>
      <c r="J33" s="385" t="s">
        <v>98</v>
      </c>
      <c r="K33" s="385" t="s">
        <v>108</v>
      </c>
      <c r="L33" s="386"/>
      <c r="M33" s="151"/>
      <c r="N33" s="399" t="s">
        <v>202</v>
      </c>
      <c r="O33" s="400"/>
      <c r="P33" s="400"/>
      <c r="Q33" s="151"/>
    </row>
    <row r="34" spans="1:17" ht="36.75" customHeight="1">
      <c r="A34" s="392"/>
      <c r="B34" s="392"/>
      <c r="C34" s="385"/>
      <c r="D34" s="385"/>
      <c r="E34" s="385"/>
      <c r="F34" s="385"/>
      <c r="G34" s="386"/>
      <c r="H34" s="386"/>
      <c r="I34" s="386"/>
      <c r="J34" s="386"/>
      <c r="K34" s="386"/>
      <c r="L34" s="386"/>
      <c r="M34" s="158"/>
      <c r="N34" s="377" t="s">
        <v>201</v>
      </c>
      <c r="O34" s="378"/>
      <c r="P34" s="378"/>
      <c r="Q34" s="151"/>
    </row>
    <row r="35" spans="1:17" ht="55.5" customHeight="1">
      <c r="A35" s="387" t="s">
        <v>110</v>
      </c>
      <c r="B35" s="388"/>
      <c r="C35" s="389" t="s">
        <v>193</v>
      </c>
      <c r="D35" s="390"/>
      <c r="E35" s="384">
        <f>'1. ΚΑΤΑΣΤΑΣΗ ΠΛΗΡΩΜΗΣ'!E26</f>
        <v>267.5739130434782</v>
      </c>
      <c r="F35" s="391"/>
      <c r="G35" s="384">
        <f>E35*5.55%</f>
        <v>14.850352173913041</v>
      </c>
      <c r="H35" s="384"/>
      <c r="I35" s="384"/>
      <c r="J35" s="169">
        <f>E35-G35</f>
        <v>252.72356086956518</v>
      </c>
      <c r="K35" s="384">
        <v>0</v>
      </c>
      <c r="L35" s="384"/>
      <c r="M35" s="336"/>
      <c r="N35" s="303"/>
      <c r="O35" s="303"/>
      <c r="P35" s="337"/>
      <c r="Q35" s="337"/>
    </row>
    <row r="36" spans="1:17" ht="53.25" customHeight="1">
      <c r="A36" s="387" t="s">
        <v>111</v>
      </c>
      <c r="B36" s="388"/>
      <c r="C36" s="389" t="s">
        <v>193</v>
      </c>
      <c r="D36" s="390"/>
      <c r="E36" s="393">
        <f>'1. ΚΑΤΑΣΤΑΣΗ ΠΛΗΡΩΜΗΣ'!E27</f>
        <v>642.1773913043478</v>
      </c>
      <c r="F36" s="393"/>
      <c r="G36" s="384">
        <f>E36*5.55%</f>
        <v>35.6408452173913</v>
      </c>
      <c r="H36" s="384"/>
      <c r="I36" s="384"/>
      <c r="J36" s="169">
        <f>E36-G36</f>
        <v>606.5365460869565</v>
      </c>
      <c r="K36" s="384">
        <v>0</v>
      </c>
      <c r="L36" s="384"/>
      <c r="M36" s="338"/>
      <c r="N36" s="381"/>
      <c r="O36" s="382"/>
      <c r="P36" s="382"/>
      <c r="Q36" s="337"/>
    </row>
    <row r="37" spans="1:17" ht="57.75" customHeight="1">
      <c r="A37" s="387" t="s">
        <v>112</v>
      </c>
      <c r="B37" s="388"/>
      <c r="C37" s="389" t="s">
        <v>193</v>
      </c>
      <c r="D37" s="390"/>
      <c r="E37" s="391">
        <f>'1. ΚΑΤΑΣΤΑΣΗ ΠΛΗΡΩΜΗΣ'!E28</f>
        <v>321.0886956521739</v>
      </c>
      <c r="F37" s="391"/>
      <c r="G37" s="384">
        <f>E37*5.55%</f>
        <v>17.82042260869565</v>
      </c>
      <c r="H37" s="384"/>
      <c r="I37" s="384"/>
      <c r="J37" s="169">
        <f>E37-G37</f>
        <v>303.26827304347825</v>
      </c>
      <c r="K37" s="384">
        <v>0</v>
      </c>
      <c r="L37" s="384"/>
      <c r="M37" s="339"/>
      <c r="N37" s="379" t="s">
        <v>46</v>
      </c>
      <c r="O37" s="380"/>
      <c r="P37" s="380"/>
      <c r="Q37" s="340"/>
    </row>
    <row r="38" spans="1:17" ht="18.75" customHeight="1">
      <c r="A38" s="389" t="s">
        <v>27</v>
      </c>
      <c r="B38" s="390"/>
      <c r="C38" s="389" t="s">
        <v>27</v>
      </c>
      <c r="D38" s="390"/>
      <c r="E38" s="384">
        <f>'1. ΚΑΤΑΣΤΑΣΗ ΠΛΗΡΩΜΗΣ'!F14</f>
        <v>350</v>
      </c>
      <c r="F38" s="384"/>
      <c r="G38" s="384">
        <v>0</v>
      </c>
      <c r="H38" s="384"/>
      <c r="I38" s="384"/>
      <c r="J38" s="169">
        <f>E38-G38</f>
        <v>350</v>
      </c>
      <c r="K38" s="384">
        <v>0</v>
      </c>
      <c r="L38" s="384"/>
      <c r="M38" s="383"/>
      <c r="N38" s="383"/>
      <c r="O38" s="383"/>
      <c r="P38" s="383"/>
      <c r="Q38" s="383"/>
    </row>
    <row r="39" spans="1:17" ht="17.25" customHeight="1">
      <c r="A39" s="425" t="s">
        <v>145</v>
      </c>
      <c r="B39" s="425"/>
      <c r="C39" s="425"/>
      <c r="D39" s="425"/>
      <c r="E39" s="384">
        <f>SUM(E35:E38)</f>
        <v>1580.84</v>
      </c>
      <c r="F39" s="384"/>
      <c r="G39" s="384">
        <f>SUM(G35:G38)</f>
        <v>68.31161999999999</v>
      </c>
      <c r="H39" s="384"/>
      <c r="I39" s="384"/>
      <c r="J39" s="169">
        <f>SUM(J35:J38)</f>
        <v>1512.52838</v>
      </c>
      <c r="K39" s="384">
        <f>SUM(K35:K38)</f>
        <v>0</v>
      </c>
      <c r="L39" s="384"/>
      <c r="M39" s="170"/>
      <c r="N39" s="170"/>
      <c r="O39" s="170"/>
      <c r="P39" s="170"/>
      <c r="Q39" s="170"/>
    </row>
    <row r="40" spans="1:17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</row>
    <row r="41" spans="1:17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</row>
    <row r="43" spans="1:17" ht="12.75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</row>
    <row r="44" spans="1:17" ht="12.75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</row>
    <row r="45" spans="1:17" ht="12.75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</row>
    <row r="46" spans="1:17" ht="12.7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</row>
    <row r="47" spans="1:17" ht="12.7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</row>
    <row r="48" spans="1:17" ht="12.7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</row>
    <row r="49" spans="1:17" ht="12.7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</row>
    <row r="50" spans="1:17" ht="12.7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</row>
    <row r="51" spans="1:17" ht="12.7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</row>
    <row r="52" spans="1:17" ht="12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</row>
    <row r="53" spans="1:17" ht="12.75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</row>
    <row r="54" spans="1:17" ht="12.75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ht="12.75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</row>
    <row r="56" spans="1:17" ht="12.75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</row>
    <row r="57" spans="1:17" ht="12.75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</row>
    <row r="58" spans="1:17" ht="12.75">
      <c r="A58" s="151"/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</row>
    <row r="59" spans="1:17" ht="12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</row>
    <row r="60" spans="1:17" ht="12.75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</row>
    <row r="61" spans="1:17" ht="12.75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</row>
    <row r="62" spans="1:17" ht="12.75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</row>
    <row r="63" spans="1:17" ht="12.75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</row>
    <row r="64" spans="1:17" ht="12.75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</row>
    <row r="65" spans="1:17" ht="12.75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ht="12.75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</row>
    <row r="67" spans="1:17" ht="12.75">
      <c r="A67" s="151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</row>
    <row r="68" spans="1:17" ht="12.75">
      <c r="A68" s="151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</row>
    <row r="69" spans="1:17" ht="12.75">
      <c r="A69" s="151"/>
      <c r="B69" s="151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</row>
    <row r="70" spans="1:17" ht="12.75">
      <c r="A70" s="151"/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ht="12.75">
      <c r="A71" s="151"/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</row>
    <row r="72" spans="1:17" ht="12.75">
      <c r="A72" s="151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</row>
    <row r="73" spans="1:17" ht="12.7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</row>
    <row r="74" spans="1:17" ht="12.75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</row>
    <row r="75" spans="1:17" ht="12.75">
      <c r="A75" s="151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</row>
    <row r="76" spans="1:17" ht="12.75">
      <c r="A76" s="151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</row>
    <row r="77" spans="1:17" ht="12.75">
      <c r="A77" s="151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</row>
    <row r="78" spans="1:17" ht="12.75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</row>
  </sheetData>
  <sheetProtection/>
  <mergeCells count="81">
    <mergeCell ref="D22:E22"/>
    <mergeCell ref="A20:C21"/>
    <mergeCell ref="D20:E21"/>
    <mergeCell ref="A22:C22"/>
    <mergeCell ref="K38:L38"/>
    <mergeCell ref="E39:F39"/>
    <mergeCell ref="G39:I39"/>
    <mergeCell ref="K39:L39"/>
    <mergeCell ref="E38:F38"/>
    <mergeCell ref="C39:D39"/>
    <mergeCell ref="A39:B39"/>
    <mergeCell ref="A38:B38"/>
    <mergeCell ref="C38:D38"/>
    <mergeCell ref="I15:K15"/>
    <mergeCell ref="O20:O21"/>
    <mergeCell ref="P20:Q21"/>
    <mergeCell ref="N20:N21"/>
    <mergeCell ref="F20:I20"/>
    <mergeCell ref="A15:H15"/>
    <mergeCell ref="E16:H16"/>
    <mergeCell ref="A3:F3"/>
    <mergeCell ref="A5:F5"/>
    <mergeCell ref="A7:F7"/>
    <mergeCell ref="G7:N7"/>
    <mergeCell ref="A9:F9"/>
    <mergeCell ref="H10:J10"/>
    <mergeCell ref="H11:M11"/>
    <mergeCell ref="A13:C13"/>
    <mergeCell ref="P22:Q22"/>
    <mergeCell ref="J20:J21"/>
    <mergeCell ref="K20:K21"/>
    <mergeCell ref="L20:L21"/>
    <mergeCell ref="M20:M21"/>
    <mergeCell ref="A23:C23"/>
    <mergeCell ref="D23:E23"/>
    <mergeCell ref="P23:Q23"/>
    <mergeCell ref="A24:C24"/>
    <mergeCell ref="D24:E24"/>
    <mergeCell ref="P24:Q24"/>
    <mergeCell ref="P27:Q27"/>
    <mergeCell ref="A25:C25"/>
    <mergeCell ref="D25:E25"/>
    <mergeCell ref="P25:Q25"/>
    <mergeCell ref="A26:C26"/>
    <mergeCell ref="D26:E26"/>
    <mergeCell ref="P26:Q26"/>
    <mergeCell ref="D27:E27"/>
    <mergeCell ref="A27:C27"/>
    <mergeCell ref="A28:C28"/>
    <mergeCell ref="D28:E28"/>
    <mergeCell ref="P28:Q28"/>
    <mergeCell ref="N33:P33"/>
    <mergeCell ref="A29:C29"/>
    <mergeCell ref="D29:E29"/>
    <mergeCell ref="P29:Q29"/>
    <mergeCell ref="G33:I34"/>
    <mergeCell ref="J33:J34"/>
    <mergeCell ref="K36:L36"/>
    <mergeCell ref="C35:D35"/>
    <mergeCell ref="E35:F35"/>
    <mergeCell ref="K35:L35"/>
    <mergeCell ref="A35:B35"/>
    <mergeCell ref="G37:I37"/>
    <mergeCell ref="C36:D36"/>
    <mergeCell ref="E36:F36"/>
    <mergeCell ref="G36:I36"/>
    <mergeCell ref="G35:I35"/>
    <mergeCell ref="K37:L37"/>
    <mergeCell ref="G38:I38"/>
    <mergeCell ref="K33:L34"/>
    <mergeCell ref="A37:B37"/>
    <mergeCell ref="C37:D37"/>
    <mergeCell ref="E37:F37"/>
    <mergeCell ref="A36:B36"/>
    <mergeCell ref="A33:B34"/>
    <mergeCell ref="C33:D34"/>
    <mergeCell ref="E33:F34"/>
    <mergeCell ref="N34:P34"/>
    <mergeCell ref="N37:P37"/>
    <mergeCell ref="N36:P36"/>
    <mergeCell ref="M38:Q38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45"/>
  <sheetViews>
    <sheetView zoomScalePageLayoutView="0" workbookViewId="0" topLeftCell="A1">
      <selection activeCell="D45" sqref="D45"/>
    </sheetView>
  </sheetViews>
  <sheetFormatPr defaultColWidth="9.00390625" defaultRowHeight="12.75"/>
  <cols>
    <col min="1" max="1" width="4.25390625" style="0" customWidth="1"/>
    <col min="2" max="2" width="20.375" style="0" customWidth="1"/>
    <col min="3" max="3" width="29.875" style="0" customWidth="1"/>
    <col min="4" max="4" width="30.125" style="0" customWidth="1"/>
    <col min="5" max="5" width="35.625" style="0" customWidth="1"/>
  </cols>
  <sheetData>
    <row r="1" spans="1:8" ht="12.75">
      <c r="A1" s="151"/>
      <c r="B1" s="434" t="s">
        <v>123</v>
      </c>
      <c r="C1" s="434"/>
      <c r="D1" s="434"/>
      <c r="E1" s="434"/>
      <c r="F1" s="151"/>
      <c r="G1" s="151"/>
      <c r="H1" s="151"/>
    </row>
    <row r="2" spans="1:8" ht="12.75">
      <c r="A2" s="151"/>
      <c r="B2" s="434" t="s">
        <v>124</v>
      </c>
      <c r="C2" s="434"/>
      <c r="D2" s="434"/>
      <c r="E2" s="434"/>
      <c r="F2" s="151"/>
      <c r="G2" s="151"/>
      <c r="H2" s="151"/>
    </row>
    <row r="3" spans="1:8" ht="12.75">
      <c r="A3" s="151"/>
      <c r="B3" s="434" t="s">
        <v>125</v>
      </c>
      <c r="C3" s="434"/>
      <c r="D3" s="434"/>
      <c r="E3" s="434"/>
      <c r="F3" s="151"/>
      <c r="G3" s="151"/>
      <c r="H3" s="151"/>
    </row>
    <row r="4" spans="1:8" ht="12.75">
      <c r="A4" s="151"/>
      <c r="F4" s="151"/>
      <c r="G4" s="151"/>
      <c r="H4" s="151"/>
    </row>
    <row r="5" spans="1:8" ht="12.75">
      <c r="A5" s="151"/>
      <c r="B5" s="435" t="s">
        <v>199</v>
      </c>
      <c r="C5" s="434"/>
      <c r="D5" s="434"/>
      <c r="E5" s="434"/>
      <c r="F5" s="151"/>
      <c r="G5" s="151"/>
      <c r="H5" s="151"/>
    </row>
    <row r="6" spans="1:8" ht="12.75">
      <c r="A6" s="151"/>
      <c r="F6" s="151"/>
      <c r="G6" s="151"/>
      <c r="H6" s="151"/>
    </row>
    <row r="7" spans="1:8" ht="12.75">
      <c r="A7" s="151"/>
      <c r="B7" s="436" t="s">
        <v>126</v>
      </c>
      <c r="C7" s="437"/>
      <c r="D7" s="437"/>
      <c r="E7" s="438"/>
      <c r="F7" s="151"/>
      <c r="G7" s="151"/>
      <c r="H7" s="151"/>
    </row>
    <row r="8" spans="1:8" ht="12.75">
      <c r="A8" s="151"/>
      <c r="B8" s="427" t="s">
        <v>127</v>
      </c>
      <c r="C8" s="428"/>
      <c r="D8" s="433"/>
      <c r="E8" s="194" t="s">
        <v>144</v>
      </c>
      <c r="F8" s="151"/>
      <c r="G8" s="151"/>
      <c r="H8" s="151"/>
    </row>
    <row r="9" spans="1:8" ht="12.75">
      <c r="A9" s="151"/>
      <c r="B9" s="422" t="s">
        <v>79</v>
      </c>
      <c r="C9" s="423"/>
      <c r="D9" s="424"/>
      <c r="E9" s="195"/>
      <c r="F9" s="151"/>
      <c r="G9" s="151"/>
      <c r="H9" s="151"/>
    </row>
    <row r="10" spans="1:8" ht="12.75">
      <c r="A10" s="151"/>
      <c r="B10" s="427" t="s">
        <v>129</v>
      </c>
      <c r="C10" s="428"/>
      <c r="D10" s="433"/>
      <c r="E10" s="194" t="s">
        <v>130</v>
      </c>
      <c r="F10" s="151"/>
      <c r="G10" s="151"/>
      <c r="H10" s="151"/>
    </row>
    <row r="11" spans="1:8" ht="12.75">
      <c r="A11" s="151"/>
      <c r="B11" s="407" t="s">
        <v>143</v>
      </c>
      <c r="C11" s="408"/>
      <c r="D11" s="408"/>
      <c r="E11" s="408"/>
      <c r="F11" s="151"/>
      <c r="G11" s="151"/>
      <c r="H11" s="151"/>
    </row>
    <row r="12" spans="1:8" ht="12.75">
      <c r="A12" s="151"/>
      <c r="B12" s="427" t="s">
        <v>131</v>
      </c>
      <c r="C12" s="428"/>
      <c r="D12" s="428"/>
      <c r="E12" s="193"/>
      <c r="F12" s="151"/>
      <c r="G12" s="151"/>
      <c r="H12" s="151"/>
    </row>
    <row r="13" spans="1:8" ht="12.75">
      <c r="A13" s="151"/>
      <c r="B13" s="407" t="s">
        <v>77</v>
      </c>
      <c r="C13" s="408"/>
      <c r="D13" s="408"/>
      <c r="E13" s="408"/>
      <c r="F13" s="151"/>
      <c r="G13" s="151"/>
      <c r="H13" s="151"/>
    </row>
    <row r="14" spans="1:8" ht="12.75">
      <c r="A14" s="151"/>
      <c r="B14" s="196"/>
      <c r="C14" s="196"/>
      <c r="D14" s="196"/>
      <c r="E14" s="196"/>
      <c r="F14" s="151"/>
      <c r="G14" s="151"/>
      <c r="H14" s="151"/>
    </row>
    <row r="15" spans="1:8" ht="12.75">
      <c r="A15" s="151"/>
      <c r="B15" s="429" t="s">
        <v>132</v>
      </c>
      <c r="C15" s="429"/>
      <c r="D15" s="429"/>
      <c r="E15" s="429"/>
      <c r="F15" s="151"/>
      <c r="G15" s="151"/>
      <c r="H15" s="151"/>
    </row>
    <row r="16" spans="1:8" ht="12.75">
      <c r="A16" s="151"/>
      <c r="B16" s="192" t="s">
        <v>127</v>
      </c>
      <c r="C16" s="197"/>
      <c r="D16" s="198"/>
      <c r="E16" s="194" t="s">
        <v>128</v>
      </c>
      <c r="F16" s="151"/>
      <c r="G16" s="151"/>
      <c r="H16" s="151"/>
    </row>
    <row r="17" spans="1:8" ht="12.75">
      <c r="A17" s="151"/>
      <c r="B17" s="317" t="str">
        <f>'1. ΚΑΤΑΣΤΑΣΗ ΠΛΗΡΩΜΗΣ'!C19</f>
        <v>123</v>
      </c>
      <c r="C17" s="300"/>
      <c r="D17" s="301"/>
      <c r="E17" s="208">
        <f>'ΒΕΒΑΙΩΣΗ ΕΙΣΟΔ.'!N16</f>
        <v>0</v>
      </c>
      <c r="F17" s="151"/>
      <c r="G17" s="151"/>
      <c r="H17" s="151"/>
    </row>
    <row r="18" spans="1:8" ht="12.75">
      <c r="A18" s="151"/>
      <c r="B18" s="192" t="s">
        <v>129</v>
      </c>
      <c r="C18" s="197"/>
      <c r="D18" s="198"/>
      <c r="E18" s="194" t="s">
        <v>130</v>
      </c>
      <c r="F18" s="151"/>
      <c r="G18" s="151"/>
      <c r="H18" s="151"/>
    </row>
    <row r="19" spans="1:8" ht="12.75">
      <c r="A19" s="151"/>
      <c r="B19" s="296" t="str">
        <f>'1. ΚΑΤΑΣΤΑΣΗ ΠΛΗΡΩΜΗΣ'!F2</f>
        <v>ΠΠΠ</v>
      </c>
      <c r="C19" s="297" t="str">
        <f>'1. ΚΑΤΑΣΤΑΣΗ ΠΛΗΡΩΜΗΣ'!F3</f>
        <v>ΑΑΑ</v>
      </c>
      <c r="D19" s="297" t="str">
        <f>'1. ΚΑΤΑΣΤΑΣΗ ΠΛΗΡΩΜΗΣ'!F4</f>
        <v>ΘΘΘ</v>
      </c>
      <c r="E19" s="297">
        <f>'ΒΕΒΑΙΩΣΗ ΕΙΣΟΔ.'!I16</f>
        <v>0</v>
      </c>
      <c r="F19" s="151"/>
      <c r="G19" s="151"/>
      <c r="H19" s="151"/>
    </row>
    <row r="20" spans="1:8" ht="18.75" customHeight="1">
      <c r="A20" s="151"/>
      <c r="B20" s="427" t="s">
        <v>131</v>
      </c>
      <c r="C20" s="428"/>
      <c r="D20" s="197"/>
      <c r="E20" s="198"/>
      <c r="F20" s="151"/>
      <c r="G20" s="151"/>
      <c r="H20" s="151"/>
    </row>
    <row r="21" spans="1:8" ht="12" customHeight="1">
      <c r="A21" s="151"/>
      <c r="B21" s="299">
        <f>'ΒΕΒΑΙΩΣΗ ΕΙΣΟΔ.'!A16</f>
        <v>0</v>
      </c>
      <c r="C21" s="300"/>
      <c r="D21" s="300"/>
      <c r="E21" s="301"/>
      <c r="F21" s="151"/>
      <c r="G21" s="151"/>
      <c r="H21" s="151"/>
    </row>
    <row r="22" spans="1:8" ht="1.5" customHeight="1">
      <c r="A22" s="151"/>
      <c r="B22" s="196"/>
      <c r="C22" s="196"/>
      <c r="D22" s="196"/>
      <c r="E22" s="196"/>
      <c r="F22" s="151"/>
      <c r="G22" s="151"/>
      <c r="H22" s="151"/>
    </row>
    <row r="23" spans="1:8" ht="18" customHeight="1">
      <c r="A23" s="151"/>
      <c r="B23" s="430" t="s">
        <v>133</v>
      </c>
      <c r="C23" s="431"/>
      <c r="D23" s="431"/>
      <c r="E23" s="432"/>
      <c r="F23" s="151"/>
      <c r="G23" s="151"/>
      <c r="H23" s="151"/>
    </row>
    <row r="24" spans="1:8" ht="30.75" customHeight="1">
      <c r="A24" s="151"/>
      <c r="B24" s="199" t="s">
        <v>134</v>
      </c>
      <c r="C24" s="199" t="s">
        <v>135</v>
      </c>
      <c r="D24" s="200" t="s">
        <v>136</v>
      </c>
      <c r="E24" s="200" t="s">
        <v>137</v>
      </c>
      <c r="F24" s="151"/>
      <c r="G24" s="151"/>
      <c r="H24" s="151"/>
    </row>
    <row r="25" spans="1:8" ht="12.75">
      <c r="A25" s="151"/>
      <c r="B25" s="201" t="s">
        <v>138</v>
      </c>
      <c r="C25" s="201" t="s">
        <v>139</v>
      </c>
      <c r="D25" s="201" t="s">
        <v>140</v>
      </c>
      <c r="E25" s="202" t="s">
        <v>141</v>
      </c>
      <c r="F25" s="151"/>
      <c r="G25" s="151"/>
      <c r="H25" s="151"/>
    </row>
    <row r="26" spans="1:8" ht="12.75">
      <c r="A26" s="151"/>
      <c r="B26" s="203" t="s">
        <v>35</v>
      </c>
      <c r="C26" s="209">
        <f>'1. ΚΑΤΑΣΤΑΣΗ ΠΛΗΡΩΜΗΣ'!F17</f>
        <v>707.16</v>
      </c>
      <c r="D26" s="210">
        <v>0.15</v>
      </c>
      <c r="E26" s="211">
        <f>C26*D26</f>
        <v>106.074</v>
      </c>
      <c r="F26" s="151"/>
      <c r="G26" s="151"/>
      <c r="H26" s="151"/>
    </row>
    <row r="27" spans="1:8" ht="12.75">
      <c r="A27" s="151"/>
      <c r="B27" s="203"/>
      <c r="C27" s="209"/>
      <c r="D27" s="210"/>
      <c r="E27" s="211"/>
      <c r="F27" s="151"/>
      <c r="G27" s="151"/>
      <c r="H27" s="151"/>
    </row>
    <row r="28" spans="1:8" ht="12.75">
      <c r="A28" s="151"/>
      <c r="B28" s="203"/>
      <c r="C28" s="209"/>
      <c r="D28" s="210"/>
      <c r="E28" s="211"/>
      <c r="F28" s="151"/>
      <c r="G28" s="151"/>
      <c r="H28" s="151"/>
    </row>
    <row r="29" spans="1:8" ht="12.75">
      <c r="A29" s="151"/>
      <c r="B29" s="203"/>
      <c r="C29" s="209"/>
      <c r="D29" s="210"/>
      <c r="E29" s="211"/>
      <c r="F29" s="151"/>
      <c r="G29" s="151"/>
      <c r="H29" s="151"/>
    </row>
    <row r="30" spans="1:8" ht="12.75">
      <c r="A30" s="151"/>
      <c r="B30" s="203"/>
      <c r="C30" s="204"/>
      <c r="D30" s="205"/>
      <c r="E30" s="206"/>
      <c r="F30" s="151"/>
      <c r="G30" s="151"/>
      <c r="H30" s="151"/>
    </row>
    <row r="31" spans="1:8" ht="12.75">
      <c r="A31" s="151"/>
      <c r="B31" s="203"/>
      <c r="C31" s="204"/>
      <c r="D31" s="205"/>
      <c r="E31" s="206"/>
      <c r="F31" s="151"/>
      <c r="G31" s="151"/>
      <c r="H31" s="151"/>
    </row>
    <row r="32" spans="1:8" ht="12.75">
      <c r="A32" s="151"/>
      <c r="B32" s="203"/>
      <c r="C32" s="204"/>
      <c r="D32" s="205"/>
      <c r="E32" s="206"/>
      <c r="F32" s="151"/>
      <c r="G32" s="151"/>
      <c r="H32" s="151"/>
    </row>
    <row r="33" spans="1:8" ht="12.75">
      <c r="A33" s="151"/>
      <c r="B33" s="203"/>
      <c r="C33" s="204"/>
      <c r="D33" s="205"/>
      <c r="E33" s="206"/>
      <c r="F33" s="151"/>
      <c r="G33" s="151"/>
      <c r="H33" s="151"/>
    </row>
    <row r="34" spans="1:8" ht="12.75">
      <c r="A34" s="151"/>
      <c r="B34" s="203"/>
      <c r="C34" s="204"/>
      <c r="D34" s="205"/>
      <c r="E34" s="206"/>
      <c r="F34" s="151"/>
      <c r="G34" s="151"/>
      <c r="H34" s="151"/>
    </row>
    <row r="35" spans="2:5" ht="12.75">
      <c r="B35" s="203"/>
      <c r="C35" s="204"/>
      <c r="D35" s="205"/>
      <c r="E35" s="206"/>
    </row>
    <row r="36" spans="2:5" ht="12.75">
      <c r="B36" s="203"/>
      <c r="C36" s="204"/>
      <c r="D36" s="205"/>
      <c r="E36" s="206"/>
    </row>
    <row r="37" spans="2:5" ht="12.75">
      <c r="B37" s="203" t="s">
        <v>142</v>
      </c>
      <c r="C37" s="209">
        <f>SUM(C26:C36)</f>
        <v>707.16</v>
      </c>
      <c r="D37" s="210">
        <f>SUM(D26:D36)</f>
        <v>0.15</v>
      </c>
      <c r="E37" s="211">
        <f>SUM(E26:E36)</f>
        <v>106.074</v>
      </c>
    </row>
    <row r="39" spans="3:5" ht="12.75">
      <c r="C39" s="426" t="s">
        <v>200</v>
      </c>
      <c r="D39" s="327"/>
      <c r="E39" s="327"/>
    </row>
    <row r="40" spans="3:4" ht="12.75">
      <c r="C40" s="143"/>
      <c r="D40" s="143"/>
    </row>
    <row r="41" ht="12.75">
      <c r="D41" s="143" t="s">
        <v>109</v>
      </c>
    </row>
    <row r="42" ht="12.75">
      <c r="D42" s="143"/>
    </row>
    <row r="43" ht="12.75">
      <c r="D43" s="143"/>
    </row>
    <row r="44" ht="12.75">
      <c r="B44" s="207"/>
    </row>
    <row r="45" ht="25.5">
      <c r="D45" s="212" t="s">
        <v>146</v>
      </c>
    </row>
  </sheetData>
  <sheetProtection/>
  <mergeCells count="15">
    <mergeCell ref="B10:D10"/>
    <mergeCell ref="B12:D12"/>
    <mergeCell ref="B1:E1"/>
    <mergeCell ref="B2:E2"/>
    <mergeCell ref="B3:E3"/>
    <mergeCell ref="B5:E5"/>
    <mergeCell ref="B7:E7"/>
    <mergeCell ref="B8:D8"/>
    <mergeCell ref="B9:D9"/>
    <mergeCell ref="C39:E39"/>
    <mergeCell ref="B11:E11"/>
    <mergeCell ref="B13:E13"/>
    <mergeCell ref="B20:C20"/>
    <mergeCell ref="B15:E15"/>
    <mergeCell ref="B23:E23"/>
  </mergeCells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LOGIST1</cp:lastModifiedBy>
  <cp:lastPrinted>2017-05-30T06:12:21Z</cp:lastPrinted>
  <dcterms:created xsi:type="dcterms:W3CDTF">2016-07-15T09:43:32Z</dcterms:created>
  <dcterms:modified xsi:type="dcterms:W3CDTF">2018-04-04T06:33:55Z</dcterms:modified>
  <cp:category/>
  <cp:version/>
  <cp:contentType/>
  <cp:contentStatus/>
</cp:coreProperties>
</file>