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9495" activeTab="0"/>
  </bookViews>
  <sheets>
    <sheet name="ΚΑΤΑΣΤΑΣΗ ΠΛΗΡΩΜΗΣ" sheetId="1" r:id="rId1"/>
    <sheet name="ΒΕΒΑΙΩΣΗ ΕΙΣΟΔΗΜΑΤΟΣ" sheetId="2" r:id="rId2"/>
    <sheet name="ΒΕΒΑΙΩΣΗ ΤΟΚΩΝ" sheetId="3" r:id="rId3"/>
  </sheets>
  <definedNames/>
  <calcPr fullCalcOnLoad="1"/>
</workbook>
</file>

<file path=xl/sharedStrings.xml><?xml version="1.0" encoding="utf-8"?>
<sst xmlns="http://schemas.openxmlformats.org/spreadsheetml/2006/main" count="204" uniqueCount="171">
  <si>
    <t>ΜΙΣΘΟΔΟΤΙΚΗ ΚΑΤΑΣΤΑΣΗ</t>
  </si>
  <si>
    <t>Υπουργείο Δικαιοσύνης</t>
  </si>
  <si>
    <t>Κωδ. αρ. 17</t>
  </si>
  <si>
    <t>Ειδικός φορέας: Δικαστήρια</t>
  </si>
  <si>
    <t>Κωδ. αρ. 210</t>
  </si>
  <si>
    <t xml:space="preserve"> </t>
  </si>
  <si>
    <t>0288</t>
  </si>
  <si>
    <t>ΚΡΑΤΗΣΕΙΣ ΕΡΓ+ΑΣΦΑΛ+ΦΟΡΟΙ</t>
  </si>
  <si>
    <t>Πληρωτέο</t>
  </si>
  <si>
    <t>Υπογραφή</t>
  </si>
  <si>
    <t>Τοκοφόρες ημέρες</t>
  </si>
  <si>
    <t>Από</t>
  </si>
  <si>
    <t>Έως</t>
  </si>
  <si>
    <t>Βεβαιώνεται το γνήσιο της υπογραφής</t>
  </si>
  <si>
    <t>Ημέρες</t>
  </si>
  <si>
    <t>της παραπάνω δικαιούχου.</t>
  </si>
  <si>
    <t xml:space="preserve">ΕΠΙΔΙΚΑΣΘΕΝ  ΠΟΣΟ </t>
  </si>
  <si>
    <t>ΤΟΚΟΙ</t>
  </si>
  <si>
    <t>ΥΓΕΙΟΝΟΜΙΚΗ ΠΕΡΙΘΑΛΨΗ - ΟΠΑΔ (2,55%)</t>
  </si>
  <si>
    <t>Τ.Π.Δ.Υ  (4%)</t>
  </si>
  <si>
    <t>ΥΠΕΡ ΣΥΝΤΑΞΗΣ (6,67%)</t>
  </si>
  <si>
    <t>ΦΟΡΟΣ ΕΠΙΔΙΚΑΣΘΕΝΤΟΣ ΠΟΣΟΥ (20%)</t>
  </si>
  <si>
    <t>ΦΟΡΟΣ ΤΟΚΩΝ (15%)</t>
  </si>
  <si>
    <t>ΧΑΡΤΟΣΗΜΟ ΤΟΚΩΝ (3%)</t>
  </si>
  <si>
    <t>ΟΓΑ ΧΑΡΤΟΣΗΜΟΥ ΤΟΚΩΝ (20% )</t>
  </si>
  <si>
    <t>Σύνολο κρατήσεων</t>
  </si>
  <si>
    <t>ΕΠΙΔΙΚΑΣΘΕΝ</t>
  </si>
  <si>
    <t>ΤΕΑΔΥ ΑΣΦΑΛΙΣΜΕΝΟΥ  (3,5%)</t>
  </si>
  <si>
    <t>ΗΘΙΚΗ ΒΛΑΒΗ</t>
  </si>
  <si>
    <t xml:space="preserve">ΤΑΧ. ΔΙΕΚΠ/ΣΗ : </t>
  </si>
  <si>
    <t>συν. Φόρου</t>
  </si>
  <si>
    <t>ΟΠΑΔ ΕΡΓΟΔ.</t>
  </si>
  <si>
    <t xml:space="preserve">Β.Μ. </t>
  </si>
  <si>
    <t>ΠΑΓ. ΑΠ/ΣΗ</t>
  </si>
  <si>
    <t>ΤΑΧ. Δ/ΣΗ</t>
  </si>
  <si>
    <t>ΧΡ/ΜΑ</t>
  </si>
  <si>
    <t>Επιδικασθέν ποσό</t>
  </si>
  <si>
    <t>TOKOI</t>
  </si>
  <si>
    <t>Τ.Π.Δ.Υ. (1%)</t>
  </si>
  <si>
    <t>ΕΙΣ.ΑΛ/ΗΣ (2%)</t>
  </si>
  <si>
    <t xml:space="preserve">Σύνολο αποδοχών </t>
  </si>
  <si>
    <t>ΑΦΟΡΟΛΟΓΗΤΟ</t>
  </si>
  <si>
    <t>ΥΠΟΛΟΙΠΟ - ΠΛΗΡΩΤΕΟ</t>
  </si>
  <si>
    <t>ΣΥΝΤΑΞΗΣ ΕΡΓΟΔ/ΚΗ</t>
  </si>
  <si>
    <t>ΝΟΜΙΚΩΝ</t>
  </si>
  <si>
    <t>ΔΗΜΟΣΙΟΥ</t>
  </si>
  <si>
    <t>Σ. ΚΡ. ΕΡΓ/ΤΗ</t>
  </si>
  <si>
    <t>ΤΕΑΔΥ ΑΣΦΑΛΙΣΜΕΝΟΥ  (3,5%) ΕΡΓΟΔ.</t>
  </si>
  <si>
    <t>ΣΥΝΟΛΑ</t>
  </si>
  <si>
    <t xml:space="preserve"> Ο ΠΡΟΕΔΡΟΣ ΤΡΙΜΕΛΟΥΣ ΣΥΜΒΟΥΛΙΟΥ </t>
  </si>
  <si>
    <t>ΠΡΟΕΔΡΟΣ ΠΡΩΤΟΔΙΚΩΝ</t>
  </si>
  <si>
    <t>ΑΝΑΛΥΣΗ   ΚΑΤΑΣΤΑΣΗΣ</t>
  </si>
  <si>
    <t>Σ. ΚΟΣΤΟΣ</t>
  </si>
  <si>
    <t>Σ.ΚΡ. ΑΣΦΑΛ</t>
  </si>
  <si>
    <t>ΕΡΓΟΔΟΤΗ</t>
  </si>
  <si>
    <t xml:space="preserve">Σύνολο κρατήσεων, φόρων και τελών </t>
  </si>
  <si>
    <t xml:space="preserve">
ΔΙΑΦΟΡΕΣ ΑΠΟΔΟΧΩΝ ΑΝΑ ΕΙΔΟΣ ΑΠΟΔΟΧΩΝ </t>
  </si>
  <si>
    <t xml:space="preserve">ΟΙΚ.ΕΤΟΣ       :  </t>
  </si>
  <si>
    <t>ΑΣΦ/ΝΟΥ</t>
  </si>
  <si>
    <t xml:space="preserve">ΑΝΑΛΥΣΗ </t>
  </si>
  <si>
    <t>Αριθμός κατάστασης: 2</t>
  </si>
  <si>
    <t>ΑΡ. ΚΑΤΑΣΤΑΣΗΣ:  2</t>
  </si>
  <si>
    <t>Ονομ/μο Εκκαθαριστή:   …………….    Πρόεδρος Πρωτοδικών</t>
  </si>
  <si>
    <t xml:space="preserve">σύμφωνα με την υπ' αριθμ…………………. απόφαση  του Μονομελούς Διοικητικού Πρωτοδικείου </t>
  </si>
  <si>
    <t>Πληρώσατε την δικαιούχο δικαστικό Λειτουργό,  ……………... Πρωτοδίκη ,</t>
  </si>
  <si>
    <t xml:space="preserve">   Δ/ΝΣΗΣ ΤΟΥ ΠΡΩΤΟΔΙΚΕΙΟΥ </t>
  </si>
  <si>
    <t xml:space="preserve">Εκκαθαρίζουσα υπηρεσία:   Πρωτοδικείο </t>
  </si>
  <si>
    <t>ΕΠΕΞΕΡΓΑΣΙΑ ΑΝΔΡΕΑΣ  ΠΑΣΧΟΣ</t>
  </si>
  <si>
    <t xml:space="preserve">Αθήνα   </t>
  </si>
  <si>
    <t>ΣΤΟΙΧΕΙΑ ΕΡΓΟΔΟΤΗ - ΦΟΡΕΑ</t>
  </si>
  <si>
    <t xml:space="preserve">Ονοματεπώνυμο, Πατρώνυμο ή </t>
  </si>
  <si>
    <t>ΠΡΩΤΟΔΙΚΕΙΟ ΑΘΗΝΩΝ    ΙΒ ΑΘΗΝΩΝ</t>
  </si>
  <si>
    <t>Επωνυμία (για μη Φ.Π.)</t>
  </si>
  <si>
    <t>ΠΡΩΤΟΔΙΚΕΙΟ ΑΘΗΝΩΝ</t>
  </si>
  <si>
    <t>Είδος επιχείρησης</t>
  </si>
  <si>
    <t>ΒΕΒΑΙΩΣΗ ΑΠΟΔΟΧΩΝ Ή ΣΥΝΤΑΞΕΩΝ</t>
  </si>
  <si>
    <t>Δ/νση (Πόλη - Οδός - Αριθμός - Ταχ. Κωδ.)</t>
  </si>
  <si>
    <t>ΑΘΗΝΑ ΠΡΩΗΝ ΣΧΟΛΗ ΕΥΕΛΠΙΔΩΝ 11362  2108840829</t>
  </si>
  <si>
    <t>Αριθμός Φορολογικού Μητρώου (Α.Φ.Μ.)</t>
  </si>
  <si>
    <t>090169674</t>
  </si>
  <si>
    <r>
      <t>που καταβλήθηκαν από</t>
    </r>
    <r>
      <rPr>
        <b/>
        <vertAlign val="superscript"/>
        <sz val="8"/>
        <rFont val="Arial Greek"/>
        <family val="2"/>
      </rPr>
      <t>(1)</t>
    </r>
  </si>
  <si>
    <t>έως</t>
  </si>
  <si>
    <t>Ι. ΣΤΟΙΧΕΙΑ ΤΟΥ ΔΙΚΑΙΟΥΧΟΥ ΜΙΣΘΩΤΟΥ Ή ΣΥΝΤΑΞΙΟΥΧΟΥ</t>
  </si>
  <si>
    <t>ΠΡΟΣΟΧΗ: Βλέπε οδηγίες συμπλήρωσης στην πίσω σελίδα</t>
  </si>
  <si>
    <t xml:space="preserve">Επώνυμο </t>
  </si>
  <si>
    <t>Όνομα                                 Πατρώνυμο</t>
  </si>
  <si>
    <t>Α.Φ.Μ.</t>
  </si>
  <si>
    <t>Α.Μ.Κ.Α.</t>
  </si>
  <si>
    <t>Δ/νση κατοικίας (Πόλη - Οδός - Αριθμός - Ταχ. Κωδ.)</t>
  </si>
  <si>
    <t>Τηλέφωνο</t>
  </si>
  <si>
    <t>Αρμόδια για τη φορολογία Δ.Ο.Υ.</t>
  </si>
  <si>
    <t>ΧΑΛ… ΡΟΔ….3…1523…</t>
  </si>
  <si>
    <t>ΙΙ. ΑΜΟΙΒΕΣ ΠΟΥ ΦΟΡΟΛΟΓΟΥΝΤΑΙ</t>
  </si>
  <si>
    <t>Είδος αποδοχών 
(μισθός, υπερωρίες, επιδόματα, κ.τ.λ., ή συντάξεις)</t>
  </si>
  <si>
    <t>Ποσό ακαθά-
ριστων αποδο-
χών ή συντάξεων</t>
  </si>
  <si>
    <t xml:space="preserve">Κρατήσεις για ασφαλιστικά ταμεία
</t>
  </si>
  <si>
    <t>Χαρτόσημο 
(2)</t>
  </si>
  <si>
    <t>ΟΓΑ
Χαρτοσήμου (2)</t>
  </si>
  <si>
    <t>Σύνολο 
Κρατήσεων</t>
  </si>
  <si>
    <t>Καθαρό
ποσό</t>
  </si>
  <si>
    <t>Ποσά φόρου 
που αναλογούν</t>
  </si>
  <si>
    <t>Ποσά φόρου που
παρακρατήθηκαν (3)</t>
  </si>
  <si>
    <t>Ειδ. εισφορά
αλληλεγγύης
(άρθρο 29, 
ν. 3986/2011 και άρθρου 43Α ν. 4172/2013)</t>
  </si>
  <si>
    <t>ΥΓΕΙΟΝ. ΠΕΡ/ΛΨΗ</t>
  </si>
  <si>
    <t>ΤΑΜ. ΠΡΟΝ 4%</t>
  </si>
  <si>
    <t>ΤΑΜ. ΠΡΟΝ 1%</t>
  </si>
  <si>
    <t xml:space="preserve"> εισφ. Αλ/ης 2%</t>
  </si>
  <si>
    <t xml:space="preserve"> Υπέρ σύντ.  6,67%</t>
  </si>
  <si>
    <t>Σύνολο</t>
  </si>
  <si>
    <t>ΙΙΙ. ΑΜΟΙΒΕΣ ΠΟΥ ΑΠΑΛΛΑΣΣΟΝΤΑΙ ΑΠΟ ΤΟ ΦΟΡΟ Ή ΔΕ ΘΕΩΡΟΥΝΤΑΙ ΕΙΣΟΔΗΜΑ Ή ΦΟΡΟΛΟΓΟΥΝΤΑΙ ΑΥΤΟΤΕΛΩΣ</t>
  </si>
  <si>
    <t>Είδος αμοιβής</t>
  </si>
  <si>
    <t>Διάταξη νόμου
που παρέχει την
απαλλαγή ή
επιβάλλει αυτοτε-
λή φορολογία</t>
  </si>
  <si>
    <t>Κρατήσεις</t>
  </si>
  <si>
    <t>Φόρος που
παρακρατήθηκε
(για την αυτό-
τελή φορολογία)</t>
  </si>
  <si>
    <t>Ο ΒΕΒΑΙΩΝ</t>
  </si>
  <si>
    <t xml:space="preserve">Ν. 2521/1997- ΑΠ ΣΤΕ 3150//99 ΑΠ. ΥΠ. ΟΙΚ 1023113/423/Α0012/2000 (Αφορ. 100%) </t>
  </si>
  <si>
    <t>ΣΥΝΟΛΟ</t>
  </si>
  <si>
    <r>
      <rPr>
        <b/>
        <sz val="9"/>
        <rFont val="Segoe UI"/>
        <family val="0"/>
      </rPr>
      <t>ΒΕΒΑΙΩΣΗ ΕΙΣΟΔΗΜΑΤΟΣ ΑΠΟ ΤΟΚΟΥΣ (ΕΚΤΟΣ ΤΡΑΠΕΖΙΚΩΝ ΚΑΤΑΘΕΣΕΩΝ),</t>
    </r>
  </si>
  <si>
    <r>
      <rPr>
        <b/>
        <sz val="9"/>
        <rFont val="Segoe UI"/>
        <family val="0"/>
      </rPr>
      <t>ΜΕΡΙΣΜΑΤΑ ΝΟΜΙΚΩΝ ΠΡΟΣΩΠΩΝ ΚΑΙ ΝΟΜΙΚΩΝ ΟΝΤΟΤΗΤΩΝ ΜΗ ΕΙΣΗΓΜΕΝΩΝ</t>
    </r>
  </si>
  <si>
    <r>
      <rPr>
        <b/>
        <sz val="9"/>
        <rFont val="Segoe UI"/>
        <family val="0"/>
      </rPr>
      <t>ΣΤΟ ΧΡΗΜΑΤΙΣΤΗΡΙΟ ΚΑΙ ΔΙΚΑΙΩΜΑΤΑ</t>
    </r>
  </si>
  <si>
    <r>
      <rPr>
        <b/>
        <sz val="9"/>
        <rFont val="Segoe UI"/>
        <family val="0"/>
      </rPr>
      <t>ΣΤΟΙΧΕΙΑ ΦΟΡΕΑ</t>
    </r>
  </si>
  <si>
    <r>
      <rPr>
        <sz val="8"/>
        <rFont val="Segoe UI"/>
        <family val="0"/>
      </rPr>
      <t>Αριθμός Φορολογικού Μητρώου (Α.Φ.Μ.)</t>
    </r>
  </si>
  <si>
    <r>
      <rPr>
        <sz val="8"/>
        <rFont val="Segoe UI"/>
        <family val="0"/>
      </rPr>
      <t>Δ.Ο.Υ. ΙΒ ΑΘΗΝΩΝ</t>
    </r>
  </si>
  <si>
    <r>
      <rPr>
        <sz val="8"/>
        <rFont val="Segoe UI"/>
        <family val="0"/>
      </rPr>
      <t>Ονοματεπώνυμο - Πατρώνυμο ή Επωνυμία (για μη φυσικά πρόσωπα)</t>
    </r>
  </si>
  <si>
    <r>
      <rPr>
        <sz val="8"/>
        <rFont val="Segoe UI"/>
        <family val="0"/>
      </rPr>
      <t>Τηλέφωνο</t>
    </r>
  </si>
  <si>
    <t xml:space="preserve">ΠΡΩΤΟΔΙΚΕΙΟ ΑΘΗΝΩΝ   </t>
  </si>
  <si>
    <r>
      <rPr>
        <sz val="8"/>
        <rFont val="Segoe UI"/>
        <family val="0"/>
      </rPr>
      <t>Διεύθυνση (Οδός - Αριθμός - Ταχ. Κωδ. - Πόλη)</t>
    </r>
  </si>
  <si>
    <r>
      <rPr>
        <b/>
        <sz val="9"/>
        <rFont val="Segoe UI"/>
        <family val="0"/>
      </rPr>
      <t>ΣΤΟΙΧΕΙΑ ΔΙΚΑΙΟΥΧΟΥ</t>
    </r>
  </si>
  <si>
    <r>
      <rPr>
        <sz val="8"/>
        <rFont val="Segoe UI"/>
        <family val="0"/>
      </rPr>
      <t>Δ.Ο.Υ.</t>
    </r>
  </si>
  <si>
    <r>
      <rPr>
        <b/>
        <sz val="9"/>
        <rFont val="Segoe UI"/>
        <family val="0"/>
      </rPr>
      <t>ΕΙΣΟΔΗΜΑΤΑ</t>
    </r>
  </si>
  <si>
    <r>
      <rPr>
        <sz val="8"/>
        <rFont val="Segoe UI"/>
        <family val="0"/>
      </rPr>
      <t>1</t>
    </r>
  </si>
  <si>
    <r>
      <rPr>
        <sz val="8"/>
        <rFont val="Segoe UI"/>
        <family val="0"/>
      </rPr>
      <t>2</t>
    </r>
  </si>
  <si>
    <r>
      <rPr>
        <sz val="8"/>
        <rFont val="Segoe UI"/>
        <family val="0"/>
      </rPr>
      <t>3</t>
    </r>
  </si>
  <si>
    <r>
      <rPr>
        <sz val="8"/>
        <rFont val="Segoe UI"/>
        <family val="0"/>
      </rPr>
      <t>4</t>
    </r>
  </si>
  <si>
    <r>
      <rPr>
        <b/>
        <sz val="8"/>
        <rFont val="Segoe UI"/>
        <family val="2"/>
      </rPr>
      <t>Κατηγορία Εισοδήματος</t>
    </r>
  </si>
  <si>
    <r>
      <rPr>
        <b/>
        <sz val="8"/>
        <rFont val="Segoe UI"/>
        <family val="2"/>
      </rPr>
      <t>Ποσό Εισοδήματος</t>
    </r>
  </si>
  <si>
    <r>
      <rPr>
        <b/>
        <sz val="8"/>
        <rFont val="Segoe UI"/>
        <family val="2"/>
      </rPr>
      <t>Συντελεστής Φόρου</t>
    </r>
  </si>
  <si>
    <r>
      <rPr>
        <b/>
        <sz val="8"/>
        <rFont val="Segoe UI"/>
        <family val="2"/>
      </rPr>
      <t>Ποσό φόρου που παρακρατήθηκε</t>
    </r>
  </si>
  <si>
    <r>
      <rPr>
        <sz val="8"/>
        <rFont val="Segoe UI"/>
        <family val="0"/>
      </rPr>
      <t>ΣΥΝΟΛΑ</t>
    </r>
  </si>
  <si>
    <t xml:space="preserve">Καθαρό ποσό </t>
  </si>
  <si>
    <t xml:space="preserve"> Επιδικασθέν ποσό </t>
  </si>
  <si>
    <t xml:space="preserve">  Δικαστικά Έξοδα</t>
  </si>
  <si>
    <t xml:space="preserve">        ΤΟΚΟΙ (6%)   </t>
  </si>
  <si>
    <t xml:space="preserve">          ΤΑΜ. ΠΡΟΝ 1%</t>
  </si>
  <si>
    <t xml:space="preserve">           εισφ. Αλ/ης 2%</t>
  </si>
  <si>
    <t xml:space="preserve">   ΟΠΑΔ    *2,55%</t>
  </si>
  <si>
    <t xml:space="preserve">     ΟΠΑΔ     *5,1%       </t>
  </si>
  <si>
    <t xml:space="preserve">       Τ.Π.Δ.Υ   *4%        </t>
  </si>
  <si>
    <t xml:space="preserve">                ΦΟΡΟΣ  ΤΟΚΩΝ       *15%                </t>
  </si>
  <si>
    <t xml:space="preserve">      ΟΓΑ ΧΑΡΤΟΣΗΜΟΥ   *20% </t>
  </si>
  <si>
    <t xml:space="preserve">  ΧΑΡΤΟΣΗΜΟ ΤΟΚΩΝ   ΣΥΝ.ΤΟΚ.   *3%</t>
  </si>
  <si>
    <t xml:space="preserve">  Υπέρ σύντ. Νομικών   *6,67%</t>
  </si>
  <si>
    <t xml:space="preserve">      Υπέρ σύντ.εργοδ/κή Νομικών    *13,33%. </t>
  </si>
  <si>
    <t xml:space="preserve">   Συνολο κρατ. Ασφαλ.</t>
  </si>
  <si>
    <t xml:space="preserve">  Συν. Κρατ εργοδ.</t>
  </si>
  <si>
    <t xml:space="preserve">       ΦΟΡΟΣ               </t>
  </si>
  <si>
    <t>ΕΠ.</t>
  </si>
  <si>
    <t>ΟΝ.</t>
  </si>
  <si>
    <t>ΠΑΤΡ.</t>
  </si>
  <si>
    <t>Πατρώνυμο</t>
  </si>
  <si>
    <t>ΑΔΤ</t>
  </si>
  <si>
    <t>ΠΠΠ</t>
  </si>
  <si>
    <t>ΑΑΑ</t>
  </si>
  <si>
    <t>ΘΘΘ</t>
  </si>
  <si>
    <t>ΑΦΜ</t>
  </si>
  <si>
    <t>ΑΜΚΑ</t>
  </si>
  <si>
    <t>ΙΒΑΝ</t>
  </si>
  <si>
    <t>που καταβλήθηκαν από  1/1/2018 έως  31/12/2018</t>
  </si>
  <si>
    <t xml:space="preserve">ΑΘΗΝΑ  </t>
  </si>
  <si>
    <t>ΑΑ</t>
  </si>
  <si>
    <t>ΒΒ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</si>
</sst>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/m/yyyy;@"/>
    <numFmt numFmtId="166" formatCode="dd/mm/yy"/>
    <numFmt numFmtId="167" formatCode="#,##0.0"/>
    <numFmt numFmtId="168" formatCode="#,##0.000"/>
    <numFmt numFmtId="169" formatCode="0.000"/>
    <numFmt numFmtId="170" formatCode="0.00000"/>
    <numFmt numFmtId="171" formatCode="0.0000"/>
    <numFmt numFmtId="172" formatCode="00000"/>
  </numFmts>
  <fonts count="4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14"/>
      <name val="Arial Greek"/>
      <family val="0"/>
    </font>
    <font>
      <b/>
      <sz val="12"/>
      <name val="Arial Greek"/>
      <family val="0"/>
    </font>
    <font>
      <sz val="8"/>
      <name val="Arial Greek"/>
      <family val="0"/>
    </font>
    <font>
      <sz val="12"/>
      <name val="Arial Greek"/>
      <family val="0"/>
    </font>
    <font>
      <b/>
      <sz val="11"/>
      <color indexed="8"/>
      <name val="Calibri"/>
      <family val="2"/>
    </font>
    <font>
      <sz val="10"/>
      <color indexed="10"/>
      <name val="Arial Greek"/>
      <family val="0"/>
    </font>
    <font>
      <b/>
      <sz val="11"/>
      <name val="Arial Greek"/>
      <family val="0"/>
    </font>
    <font>
      <b/>
      <sz val="24"/>
      <name val="Arial Greek"/>
      <family val="0"/>
    </font>
    <font>
      <sz val="24"/>
      <name val="Arial Greek"/>
      <family val="0"/>
    </font>
    <font>
      <b/>
      <sz val="14"/>
      <name val="Arial Greek"/>
      <family val="0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Arial Greek"/>
      <family val="0"/>
    </font>
    <font>
      <b/>
      <sz val="12"/>
      <color indexed="8"/>
      <name val="Calibri"/>
      <family val="2"/>
    </font>
    <font>
      <i/>
      <sz val="12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i/>
      <sz val="12"/>
      <name val="Arial Greek"/>
      <family val="0"/>
    </font>
    <font>
      <sz val="9"/>
      <name val="Arial Greek"/>
      <family val="2"/>
    </font>
    <font>
      <sz val="10"/>
      <name val="Tahoma"/>
      <family val="2"/>
    </font>
    <font>
      <b/>
      <sz val="8"/>
      <name val="Arial Greek"/>
      <family val="2"/>
    </font>
    <font>
      <b/>
      <vertAlign val="superscript"/>
      <sz val="8"/>
      <name val="Arial Greek"/>
      <family val="2"/>
    </font>
    <font>
      <sz val="9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b/>
      <sz val="9"/>
      <name val="Segoe UI"/>
      <family val="0"/>
    </font>
    <font>
      <sz val="8"/>
      <name val="Segoe UI"/>
      <family val="2"/>
    </font>
    <font>
      <b/>
      <sz val="10"/>
      <name val="Arial"/>
      <family val="2"/>
    </font>
    <font>
      <b/>
      <sz val="8"/>
      <name val="Segoe U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/>
      <bottom style="dashed"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/>
      <top/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dashed"/>
    </border>
    <border>
      <left style="thin"/>
      <right/>
      <top/>
      <bottom>
        <color indexed="63"/>
      </bottom>
    </border>
    <border>
      <left/>
      <right/>
      <top style="dashed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1" applyNumberFormat="0" applyAlignment="0" applyProtection="0"/>
    <xf numFmtId="0" fontId="35" fillId="16" borderId="2" applyNumberFormat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5" fillId="0" borderId="8" applyNumberFormat="0" applyFill="0" applyAlignment="0" applyProtection="0"/>
    <xf numFmtId="0" fontId="7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</cellStyleXfs>
  <cellXfs count="3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justify" vertical="justify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" fontId="2" fillId="0" borderId="13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3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4" fontId="12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Continuous"/>
    </xf>
    <xf numFmtId="4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2" fontId="2" fillId="0" borderId="19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 horizontal="justify" vertical="justify"/>
    </xf>
    <xf numFmtId="0" fontId="17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12" fillId="0" borderId="21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4" fontId="3" fillId="24" borderId="13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3" fillId="0" borderId="13" xfId="0" applyFont="1" applyBorder="1" applyAlignment="1">
      <alignment/>
    </xf>
    <xf numFmtId="4" fontId="12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4" fontId="2" fillId="0" borderId="23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Continuous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164" fontId="13" fillId="0" borderId="14" xfId="0" applyNumberFormat="1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165" fontId="13" fillId="0" borderId="14" xfId="0" applyNumberFormat="1" applyFont="1" applyFill="1" applyBorder="1" applyAlignment="1">
      <alignment horizontal="left"/>
    </xf>
    <xf numFmtId="165" fontId="13" fillId="0" borderId="17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left" wrapText="1"/>
    </xf>
    <xf numFmtId="0" fontId="21" fillId="0" borderId="0" xfId="33" applyFont="1">
      <alignment/>
      <protection/>
    </xf>
    <xf numFmtId="0" fontId="0" fillId="0" borderId="0" xfId="33">
      <alignment/>
      <protection/>
    </xf>
    <xf numFmtId="0" fontId="5" fillId="0" borderId="25" xfId="33" applyFont="1" applyBorder="1">
      <alignment/>
      <protection/>
    </xf>
    <xf numFmtId="0" fontId="0" fillId="0" borderId="0" xfId="33" applyBorder="1">
      <alignment/>
      <protection/>
    </xf>
    <xf numFmtId="0" fontId="0" fillId="0" borderId="26" xfId="33" applyBorder="1">
      <alignment/>
      <protection/>
    </xf>
    <xf numFmtId="0" fontId="5" fillId="0" borderId="27" xfId="33" applyFont="1" applyBorder="1">
      <alignment/>
      <protection/>
    </xf>
    <xf numFmtId="0" fontId="0" fillId="0" borderId="28" xfId="33" applyBorder="1">
      <alignment/>
      <protection/>
    </xf>
    <xf numFmtId="49" fontId="0" fillId="0" borderId="0" xfId="33" applyNumberFormat="1">
      <alignment/>
      <protection/>
    </xf>
    <xf numFmtId="49" fontId="22" fillId="0" borderId="29" xfId="33" applyNumberFormat="1" applyFont="1" applyBorder="1" applyAlignment="1">
      <alignment horizontal="center"/>
      <protection/>
    </xf>
    <xf numFmtId="14" fontId="25" fillId="0" borderId="0" xfId="33" applyNumberFormat="1" applyFont="1" applyAlignment="1">
      <alignment horizontal="right"/>
      <protection/>
    </xf>
    <xf numFmtId="0" fontId="23" fillId="0" borderId="0" xfId="33" applyFont="1" applyAlignment="1">
      <alignment horizontal="center"/>
      <protection/>
    </xf>
    <xf numFmtId="0" fontId="22" fillId="0" borderId="30" xfId="33" applyFont="1" applyBorder="1">
      <alignment/>
      <protection/>
    </xf>
    <xf numFmtId="0" fontId="22" fillId="0" borderId="31" xfId="33" applyFont="1" applyBorder="1">
      <alignment/>
      <protection/>
    </xf>
    <xf numFmtId="0" fontId="5" fillId="0" borderId="0" xfId="33" applyFont="1" applyBorder="1" applyAlignment="1">
      <alignment horizontal="right"/>
      <protection/>
    </xf>
    <xf numFmtId="0" fontId="22" fillId="0" borderId="32" xfId="33" applyFont="1" applyBorder="1" applyAlignment="1">
      <alignment horizontal="left"/>
      <protection/>
    </xf>
    <xf numFmtId="49" fontId="22" fillId="0" borderId="32" xfId="33" applyNumberFormat="1" applyFont="1" applyBorder="1">
      <alignment/>
      <protection/>
    </xf>
    <xf numFmtId="0" fontId="22" fillId="0" borderId="32" xfId="33" applyFont="1" applyBorder="1">
      <alignment/>
      <protection/>
    </xf>
    <xf numFmtId="0" fontId="22" fillId="0" borderId="33" xfId="33" applyFont="1" applyBorder="1">
      <alignment/>
      <protection/>
    </xf>
    <xf numFmtId="0" fontId="0" fillId="0" borderId="34" xfId="33" applyBorder="1">
      <alignment/>
      <protection/>
    </xf>
    <xf numFmtId="0" fontId="26" fillId="0" borderId="13" xfId="33" applyFont="1" applyBorder="1" applyAlignment="1">
      <alignment horizontal="center" wrapText="1"/>
      <protection/>
    </xf>
    <xf numFmtId="0" fontId="5" fillId="0" borderId="13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2" fontId="22" fillId="0" borderId="35" xfId="33" applyNumberFormat="1" applyFont="1" applyBorder="1" applyAlignment="1">
      <alignment horizontal="right"/>
      <protection/>
    </xf>
    <xf numFmtId="2" fontId="22" fillId="0" borderId="13" xfId="33" applyNumberFormat="1" applyFont="1" applyBorder="1">
      <alignment/>
      <protection/>
    </xf>
    <xf numFmtId="2" fontId="26" fillId="0" borderId="13" xfId="33" applyNumberFormat="1" applyFont="1" applyBorder="1" applyAlignment="1">
      <alignment horizontal="center"/>
      <protection/>
    </xf>
    <xf numFmtId="2" fontId="26" fillId="0" borderId="13" xfId="33" applyNumberFormat="1" applyFont="1" applyBorder="1">
      <alignment/>
      <protection/>
    </xf>
    <xf numFmtId="0" fontId="5" fillId="0" borderId="0" xfId="33" applyFont="1" applyAlignment="1">
      <alignment horizontal="left" vertical="center" wrapText="1"/>
      <protection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40" xfId="0" applyBorder="1" applyAlignment="1">
      <alignment horizontal="left"/>
    </xf>
    <xf numFmtId="0" fontId="0" fillId="0" borderId="37" xfId="0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0" fillId="0" borderId="13" xfId="0" applyFont="1" applyBorder="1" applyAlignment="1">
      <alignment horizontal="center" vertical="top"/>
    </xf>
    <xf numFmtId="0" fontId="3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 vertical="top"/>
    </xf>
    <xf numFmtId="4" fontId="0" fillId="0" borderId="13" xfId="0" applyNumberFormat="1" applyBorder="1" applyAlignment="1">
      <alignment horizontal="left" vertical="top" indent="2"/>
    </xf>
    <xf numFmtId="9" fontId="0" fillId="0" borderId="13" xfId="0" applyNumberFormat="1" applyBorder="1" applyAlignment="1">
      <alignment horizontal="left" vertical="top" indent="1"/>
    </xf>
    <xf numFmtId="2" fontId="0" fillId="0" borderId="13" xfId="0" applyNumberFormat="1" applyBorder="1" applyAlignment="1">
      <alignment horizontal="left" vertical="top" indent="3"/>
    </xf>
    <xf numFmtId="0" fontId="0" fillId="0" borderId="13" xfId="0" applyBorder="1" applyAlignment="1">
      <alignment horizontal="left" vertical="top" indent="2"/>
    </xf>
    <xf numFmtId="0" fontId="0" fillId="0" borderId="13" xfId="0" applyBorder="1" applyAlignment="1">
      <alignment horizontal="left" vertical="top" indent="1"/>
    </xf>
    <xf numFmtId="0" fontId="0" fillId="0" borderId="13" xfId="0" applyBorder="1" applyAlignment="1">
      <alignment horizontal="left" vertical="top" indent="3"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172" fontId="3" fillId="0" borderId="42" xfId="0" applyNumberFormat="1" applyFont="1" applyFill="1" applyBorder="1" applyAlignment="1">
      <alignment horizontal="left"/>
    </xf>
    <xf numFmtId="172" fontId="0" fillId="0" borderId="42" xfId="0" applyNumberFormat="1" applyBorder="1" applyAlignment="1">
      <alignment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2" xfId="0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0" xfId="33" applyFont="1" applyBorder="1">
      <alignment/>
      <protection/>
    </xf>
    <xf numFmtId="0" fontId="5" fillId="0" borderId="0" xfId="33" applyFont="1" applyBorder="1">
      <alignment/>
      <protection/>
    </xf>
    <xf numFmtId="0" fontId="22" fillId="0" borderId="43" xfId="33" applyFont="1" applyBorder="1">
      <alignment/>
      <protection/>
    </xf>
    <xf numFmtId="0" fontId="0" fillId="0" borderId="44" xfId="33" applyFont="1" applyBorder="1">
      <alignment/>
      <protection/>
    </xf>
    <xf numFmtId="0" fontId="0" fillId="0" borderId="45" xfId="33" applyBorder="1">
      <alignment/>
      <protection/>
    </xf>
    <xf numFmtId="0" fontId="0" fillId="0" borderId="46" xfId="0" applyBorder="1" applyAlignment="1">
      <alignment/>
    </xf>
    <xf numFmtId="49" fontId="2" fillId="0" borderId="47" xfId="0" applyNumberFormat="1" applyFont="1" applyFill="1" applyBorder="1" applyAlignment="1">
      <alignment horizontal="left"/>
    </xf>
    <xf numFmtId="49" fontId="0" fillId="0" borderId="48" xfId="0" applyNumberFormat="1" applyBorder="1" applyAlignment="1">
      <alignment/>
    </xf>
    <xf numFmtId="0" fontId="22" fillId="0" borderId="49" xfId="33" applyFont="1" applyBorder="1">
      <alignment/>
      <protection/>
    </xf>
    <xf numFmtId="0" fontId="0" fillId="0" borderId="50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49" fontId="2" fillId="0" borderId="13" xfId="0" applyNumberFormat="1" applyFont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27" xfId="0" applyNumberFormat="1" applyBorder="1" applyAlignment="1">
      <alignment horizontal="left" vertical="top"/>
    </xf>
    <xf numFmtId="0" fontId="22" fillId="0" borderId="32" xfId="33" applyNumberFormat="1" applyFont="1" applyBorder="1" applyAlignment="1">
      <alignment horizontal="left"/>
      <protection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/>
    </xf>
    <xf numFmtId="0" fontId="14" fillId="0" borderId="51" xfId="0" applyFont="1" applyFill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49" fontId="21" fillId="0" borderId="25" xfId="33" applyNumberFormat="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5" fillId="0" borderId="0" xfId="33" applyFont="1" applyAlignment="1">
      <alignment horizontal="left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9" fillId="0" borderId="14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58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12" fillId="0" borderId="14" xfId="0" applyFont="1" applyFill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2" fillId="0" borderId="60" xfId="33" applyFont="1" applyBorder="1" applyAlignment="1">
      <alignment horizontal="left"/>
      <protection/>
    </xf>
    <xf numFmtId="0" fontId="22" fillId="0" borderId="30" xfId="33" applyFont="1" applyBorder="1" applyAlignment="1">
      <alignment horizontal="left"/>
      <protection/>
    </xf>
    <xf numFmtId="0" fontId="22" fillId="0" borderId="31" xfId="33" applyFont="1" applyBorder="1" applyAlignment="1">
      <alignment horizontal="left"/>
      <protection/>
    </xf>
    <xf numFmtId="0" fontId="4" fillId="0" borderId="25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0" fontId="23" fillId="0" borderId="0" xfId="33" applyFont="1" applyAlignment="1">
      <alignment horizontal="right"/>
      <protection/>
    </xf>
    <xf numFmtId="0" fontId="23" fillId="0" borderId="0" xfId="33" applyFont="1" applyAlignment="1">
      <alignment horizontal="center"/>
      <protection/>
    </xf>
    <xf numFmtId="49" fontId="22" fillId="0" borderId="30" xfId="33" applyNumberFormat="1" applyFont="1" applyBorder="1" applyAlignment="1">
      <alignment horizontal="center"/>
      <protection/>
    </xf>
    <xf numFmtId="0" fontId="5" fillId="0" borderId="25" xfId="33" applyFont="1" applyBorder="1" applyAlignment="1">
      <alignment horizontal="left"/>
      <protection/>
    </xf>
    <xf numFmtId="0" fontId="5" fillId="0" borderId="0" xfId="33" applyFont="1" applyBorder="1" applyAlignment="1">
      <alignment horizontal="left"/>
      <protection/>
    </xf>
    <xf numFmtId="0" fontId="22" fillId="0" borderId="32" xfId="33" applyFont="1" applyBorder="1" applyAlignment="1">
      <alignment horizontal="center"/>
      <protection/>
    </xf>
    <xf numFmtId="0" fontId="5" fillId="0" borderId="13" xfId="33" applyFont="1" applyBorder="1" applyAlignment="1">
      <alignment horizontal="center" wrapText="1"/>
      <protection/>
    </xf>
    <xf numFmtId="0" fontId="5" fillId="0" borderId="36" xfId="33" applyFont="1" applyBorder="1" applyAlignment="1">
      <alignment horizontal="center" vertical="center" wrapText="1"/>
      <protection/>
    </xf>
    <xf numFmtId="0" fontId="5" fillId="0" borderId="27" xfId="33" applyFont="1" applyBorder="1" applyAlignment="1">
      <alignment horizontal="center" vertical="center" wrapText="1"/>
      <protection/>
    </xf>
    <xf numFmtId="0" fontId="5" fillId="0" borderId="61" xfId="33" applyFont="1" applyBorder="1" applyAlignment="1">
      <alignment horizontal="left"/>
      <protection/>
    </xf>
    <xf numFmtId="0" fontId="5" fillId="0" borderId="62" xfId="33" applyFont="1" applyBorder="1" applyAlignment="1">
      <alignment horizontal="left"/>
      <protection/>
    </xf>
    <xf numFmtId="0" fontId="0" fillId="0" borderId="47" xfId="0" applyBorder="1" applyAlignment="1">
      <alignment horizontal="left" vertical="top"/>
    </xf>
    <xf numFmtId="0" fontId="5" fillId="0" borderId="63" xfId="33" applyFont="1" applyBorder="1" applyAlignment="1">
      <alignment horizontal="left"/>
      <protection/>
    </xf>
    <xf numFmtId="0" fontId="5" fillId="0" borderId="64" xfId="33" applyFont="1" applyBorder="1" applyAlignment="1">
      <alignment horizontal="left"/>
      <protection/>
    </xf>
    <xf numFmtId="0" fontId="5" fillId="0" borderId="37" xfId="33" applyFont="1" applyBorder="1" applyAlignment="1">
      <alignment horizontal="center" vertical="center" wrapText="1"/>
      <protection/>
    </xf>
    <xf numFmtId="0" fontId="5" fillId="0" borderId="34" xfId="33" applyFont="1" applyBorder="1" applyAlignment="1">
      <alignment horizontal="center" vertical="center" wrapText="1"/>
      <protection/>
    </xf>
    <xf numFmtId="0" fontId="22" fillId="0" borderId="35" xfId="33" applyFont="1" applyBorder="1" applyAlignment="1">
      <alignment horizontal="left" wrapText="1"/>
      <protection/>
    </xf>
    <xf numFmtId="0" fontId="22" fillId="0" borderId="59" xfId="33" applyFont="1" applyBorder="1" applyAlignment="1">
      <alignment horizontal="left" wrapText="1"/>
      <protection/>
    </xf>
    <xf numFmtId="0" fontId="22" fillId="0" borderId="29" xfId="33" applyFont="1" applyBorder="1" applyAlignment="1">
      <alignment horizontal="left" wrapText="1"/>
      <protection/>
    </xf>
    <xf numFmtId="2" fontId="22" fillId="0" borderId="35" xfId="33" applyNumberFormat="1" applyFont="1" applyBorder="1" applyAlignment="1">
      <alignment horizontal="center"/>
      <protection/>
    </xf>
    <xf numFmtId="2" fontId="22" fillId="0" borderId="29" xfId="33" applyNumberFormat="1" applyFont="1" applyBorder="1" applyAlignment="1">
      <alignment horizontal="center"/>
      <protection/>
    </xf>
    <xf numFmtId="0" fontId="5" fillId="0" borderId="38" xfId="33" applyFont="1" applyBorder="1" applyAlignment="1">
      <alignment horizontal="center" vertical="center" wrapText="1"/>
      <protection/>
    </xf>
    <xf numFmtId="0" fontId="5" fillId="0" borderId="39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22" fillId="0" borderId="13" xfId="33" applyFont="1" applyBorder="1" applyAlignment="1">
      <alignment horizontal="center"/>
      <protection/>
    </xf>
    <xf numFmtId="0" fontId="0" fillId="0" borderId="13" xfId="33" applyBorder="1" applyAlignment="1">
      <alignment horizontal="center" vertical="center"/>
      <protection/>
    </xf>
    <xf numFmtId="0" fontId="26" fillId="0" borderId="35" xfId="33" applyFont="1" applyBorder="1" applyAlignment="1">
      <alignment horizontal="center" wrapText="1"/>
      <protection/>
    </xf>
    <xf numFmtId="0" fontId="26" fillId="0" borderId="29" xfId="33" applyFont="1" applyBorder="1" applyAlignment="1">
      <alignment horizontal="center" wrapText="1"/>
      <protection/>
    </xf>
    <xf numFmtId="2" fontId="26" fillId="0" borderId="13" xfId="33" applyNumberFormat="1" applyFont="1" applyBorder="1" applyAlignment="1">
      <alignment horizontal="center"/>
      <protection/>
    </xf>
    <xf numFmtId="0" fontId="23" fillId="0" borderId="13" xfId="33" applyFont="1" applyBorder="1" applyAlignment="1">
      <alignment horizontal="right"/>
      <protection/>
    </xf>
    <xf numFmtId="14" fontId="25" fillId="0" borderId="32" xfId="33" applyNumberFormat="1" applyFont="1" applyBorder="1" applyAlignment="1">
      <alignment horizontal="center"/>
      <protection/>
    </xf>
    <xf numFmtId="0" fontId="25" fillId="0" borderId="32" xfId="33" applyFont="1" applyBorder="1" applyAlignment="1">
      <alignment horizontal="center"/>
      <protection/>
    </xf>
    <xf numFmtId="0" fontId="5" fillId="0" borderId="13" xfId="33" applyFont="1" applyBorder="1" applyAlignment="1">
      <alignment horizontal="center" vertical="center"/>
      <protection/>
    </xf>
    <xf numFmtId="0" fontId="26" fillId="0" borderId="13" xfId="33" applyFont="1" applyBorder="1" applyAlignment="1">
      <alignment horizontal="center" wrapText="1"/>
      <protection/>
    </xf>
    <xf numFmtId="0" fontId="5" fillId="0" borderId="5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21" borderId="35" xfId="0" applyFill="1" applyBorder="1" applyAlignment="1">
      <alignment horizontal="left"/>
    </xf>
    <xf numFmtId="0" fontId="0" fillId="21" borderId="59" xfId="0" applyFill="1" applyBorder="1" applyAlignment="1">
      <alignment horizontal="left"/>
    </xf>
    <xf numFmtId="0" fontId="0" fillId="21" borderId="29" xfId="0" applyFill="1" applyBorder="1" applyAlignment="1">
      <alignment horizontal="left"/>
    </xf>
    <xf numFmtId="0" fontId="0" fillId="0" borderId="36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21" borderId="0" xfId="0" applyFill="1" applyBorder="1" applyAlignment="1">
      <alignment horizontal="left"/>
    </xf>
    <xf numFmtId="0" fontId="0" fillId="21" borderId="35" xfId="0" applyFill="1" applyBorder="1" applyAlignment="1">
      <alignment horizontal="center"/>
    </xf>
    <xf numFmtId="0" fontId="0" fillId="21" borderId="59" xfId="0" applyFill="1" applyBorder="1" applyAlignment="1">
      <alignment horizontal="center"/>
    </xf>
    <xf numFmtId="0" fontId="0" fillId="21" borderId="29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4:X114"/>
  <sheetViews>
    <sheetView tabSelected="1" view="pageBreakPreview" zoomScale="60" zoomScalePageLayoutView="0" workbookViewId="0" topLeftCell="G64">
      <selection activeCell="K97" sqref="K97:O97"/>
    </sheetView>
  </sheetViews>
  <sheetFormatPr defaultColWidth="9.00390625" defaultRowHeight="12.75"/>
  <cols>
    <col min="2" max="2" width="14.875" style="0" customWidth="1"/>
    <col min="3" max="3" width="18.875" style="0" customWidth="1"/>
    <col min="4" max="4" width="18.75390625" style="0" customWidth="1"/>
    <col min="5" max="5" width="14.125" style="0" customWidth="1"/>
    <col min="6" max="6" width="17.25390625" style="0" customWidth="1"/>
    <col min="7" max="7" width="24.125" style="0" customWidth="1"/>
    <col min="8" max="8" width="15.875" style="0" customWidth="1"/>
    <col min="9" max="9" width="13.75390625" style="0" customWidth="1"/>
    <col min="10" max="10" width="13.00390625" style="0" customWidth="1"/>
    <col min="11" max="11" width="12.625" style="0" customWidth="1"/>
    <col min="12" max="13" width="10.00390625" style="0" customWidth="1"/>
    <col min="14" max="14" width="11.25390625" style="0" customWidth="1"/>
    <col min="15" max="15" width="14.625" style="0" customWidth="1"/>
    <col min="16" max="17" width="11.25390625" style="0" customWidth="1"/>
    <col min="18" max="18" width="11.75390625" style="0" customWidth="1"/>
    <col min="19" max="19" width="13.25390625" style="0" customWidth="1"/>
    <col min="20" max="20" width="8.625" style="0" customWidth="1"/>
    <col min="21" max="21" width="8.375" style="0" customWidth="1"/>
    <col min="22" max="22" width="9.00390625" style="0" customWidth="1"/>
    <col min="23" max="24" width="12.25390625" style="0" customWidth="1"/>
    <col min="26" max="26" width="8.875" style="0" customWidth="1"/>
  </cols>
  <sheetData>
    <row r="4" spans="2:24" s="1" customFormat="1" ht="15">
      <c r="B4" s="15"/>
      <c r="C4" s="15"/>
      <c r="D4" s="15"/>
      <c r="E4" s="15"/>
      <c r="F4" s="15"/>
      <c r="G4" s="239" t="s">
        <v>0</v>
      </c>
      <c r="H4" s="240"/>
      <c r="I4" s="240"/>
      <c r="J4" s="240"/>
      <c r="K4" s="241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2:24" s="1" customFormat="1" ht="32.25" customHeight="1">
      <c r="B5" s="15"/>
      <c r="C5" s="15"/>
      <c r="D5" s="75" t="s">
        <v>156</v>
      </c>
      <c r="E5" s="15" t="s">
        <v>161</v>
      </c>
      <c r="F5" s="15"/>
      <c r="G5" s="241"/>
      <c r="H5" s="241"/>
      <c r="I5" s="241"/>
      <c r="J5" s="241"/>
      <c r="K5" s="241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2:24" s="1" customFormat="1" ht="15.75">
      <c r="B6" s="15"/>
      <c r="C6" s="15"/>
      <c r="D6" s="75" t="s">
        <v>157</v>
      </c>
      <c r="E6" s="15" t="s">
        <v>162</v>
      </c>
      <c r="F6" s="15"/>
      <c r="G6" s="15"/>
      <c r="H6" s="252"/>
      <c r="I6" s="252"/>
      <c r="J6" s="252"/>
      <c r="K6" s="252"/>
      <c r="L6" s="15"/>
      <c r="M6" s="15"/>
      <c r="N6" s="15"/>
      <c r="O6" s="15"/>
      <c r="P6" s="15"/>
      <c r="Q6" s="15"/>
      <c r="U6" s="43" t="s">
        <v>61</v>
      </c>
      <c r="V6" s="31"/>
      <c r="W6" s="31"/>
      <c r="X6" s="47"/>
    </row>
    <row r="7" spans="2:23" s="51" customFormat="1" ht="25.5" customHeight="1">
      <c r="B7" s="50" t="s">
        <v>1</v>
      </c>
      <c r="C7" s="50"/>
      <c r="D7" s="75" t="s">
        <v>158</v>
      </c>
      <c r="E7" s="49" t="s">
        <v>163</v>
      </c>
      <c r="F7" s="49"/>
      <c r="G7" s="49" t="s">
        <v>2</v>
      </c>
      <c r="H7" s="255" t="s">
        <v>64</v>
      </c>
      <c r="I7" s="255"/>
      <c r="J7" s="255"/>
      <c r="K7" s="255"/>
      <c r="L7" s="256"/>
      <c r="M7" s="256"/>
      <c r="N7" s="256"/>
      <c r="O7" s="256"/>
      <c r="P7" s="257"/>
      <c r="Q7" s="257"/>
      <c r="R7" s="257"/>
      <c r="S7" s="258"/>
      <c r="U7" s="49" t="s">
        <v>57</v>
      </c>
      <c r="V7" s="49"/>
      <c r="W7" s="52">
        <v>2017</v>
      </c>
    </row>
    <row r="8" spans="2:19" s="51" customFormat="1" ht="29.25" customHeight="1">
      <c r="B8" s="49" t="s">
        <v>3</v>
      </c>
      <c r="C8" s="49"/>
      <c r="D8" s="49"/>
      <c r="E8" s="49"/>
      <c r="F8" s="49"/>
      <c r="G8" s="49" t="s">
        <v>4</v>
      </c>
      <c r="H8" s="255" t="s">
        <v>63</v>
      </c>
      <c r="I8" s="256"/>
      <c r="J8" s="256"/>
      <c r="K8" s="256"/>
      <c r="L8" s="256"/>
      <c r="M8" s="256"/>
      <c r="N8" s="256"/>
      <c r="O8" s="256"/>
      <c r="P8" s="257"/>
      <c r="Q8" s="257"/>
      <c r="R8" s="258"/>
      <c r="S8" s="258"/>
    </row>
    <row r="9" spans="2:17" s="51" customFormat="1" ht="34.5" customHeight="1">
      <c r="B9" s="50" t="s">
        <v>66</v>
      </c>
      <c r="C9" s="50"/>
      <c r="D9" s="50"/>
      <c r="E9" s="50"/>
      <c r="F9" s="49"/>
      <c r="G9" s="49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2:24" s="1" customFormat="1" ht="12" customHeight="1">
      <c r="B10" s="16"/>
      <c r="C10" s="16"/>
      <c r="D10" s="16"/>
      <c r="E10" s="16"/>
      <c r="F10" s="16"/>
      <c r="G10" s="1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15"/>
      <c r="S10" s="15"/>
      <c r="T10" s="15"/>
      <c r="U10" s="15"/>
      <c r="V10" s="15"/>
      <c r="W10" s="15"/>
      <c r="X10" s="15"/>
    </row>
    <row r="11" spans="2:17" s="1" customFormat="1" ht="15.75" customHeight="1">
      <c r="B11" s="54" t="s">
        <v>62</v>
      </c>
      <c r="C11" s="97"/>
      <c r="D11" s="97"/>
      <c r="E11" s="97"/>
      <c r="F11" s="97"/>
      <c r="G11" s="97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5.75" customHeight="1">
      <c r="B12" s="3"/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40.5" customHeight="1">
      <c r="B13" s="246"/>
      <c r="C13" s="247"/>
      <c r="D13" s="247"/>
      <c r="E13" s="247"/>
      <c r="F13" s="247"/>
      <c r="G13" s="253"/>
      <c r="H13" s="254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5.75" customHeight="1">
      <c r="B14" s="98"/>
      <c r="C14" s="99"/>
      <c r="D14" s="244"/>
      <c r="E14" s="245"/>
      <c r="F14" s="245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21" customHeight="1" thickBot="1">
      <c r="B15" s="3"/>
      <c r="C15" s="3"/>
      <c r="D15" s="3"/>
      <c r="E15" s="3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24" s="1" customFormat="1" ht="19.5" customHeight="1" thickTop="1">
      <c r="B16" s="17" t="s">
        <v>5</v>
      </c>
      <c r="C16" s="18"/>
      <c r="D16" s="18"/>
      <c r="E16" s="19" t="s">
        <v>6</v>
      </c>
      <c r="F16" s="19" t="s">
        <v>6</v>
      </c>
      <c r="G16" s="19" t="s">
        <v>6</v>
      </c>
      <c r="H16" s="259" t="s">
        <v>7</v>
      </c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18"/>
      <c r="W16" s="18"/>
      <c r="X16" s="20"/>
    </row>
    <row r="17" spans="2:24" s="91" customFormat="1" ht="84.75" customHeight="1">
      <c r="B17" s="248"/>
      <c r="C17" s="249"/>
      <c r="D17" s="88" t="s">
        <v>56</v>
      </c>
      <c r="E17" s="88" t="s">
        <v>140</v>
      </c>
      <c r="F17" s="88" t="s">
        <v>141</v>
      </c>
      <c r="G17" s="88" t="s">
        <v>142</v>
      </c>
      <c r="H17" s="48" t="s">
        <v>145</v>
      </c>
      <c r="I17" s="48" t="s">
        <v>146</v>
      </c>
      <c r="J17" s="48" t="s">
        <v>147</v>
      </c>
      <c r="K17" s="88" t="s">
        <v>143</v>
      </c>
      <c r="L17" s="88" t="s">
        <v>144</v>
      </c>
      <c r="M17" s="48" t="s">
        <v>151</v>
      </c>
      <c r="N17" s="48" t="s">
        <v>152</v>
      </c>
      <c r="O17" s="88" t="s">
        <v>153</v>
      </c>
      <c r="P17" s="88" t="s">
        <v>154</v>
      </c>
      <c r="Q17" s="88" t="s">
        <v>139</v>
      </c>
      <c r="R17" s="48" t="s">
        <v>155</v>
      </c>
      <c r="S17" s="48" t="s">
        <v>150</v>
      </c>
      <c r="T17" s="48" t="s">
        <v>149</v>
      </c>
      <c r="U17" s="48" t="s">
        <v>148</v>
      </c>
      <c r="V17" s="48" t="s">
        <v>30</v>
      </c>
      <c r="W17" s="89" t="s">
        <v>8</v>
      </c>
      <c r="X17" s="90" t="s">
        <v>9</v>
      </c>
    </row>
    <row r="18" spans="2:24" s="1" customFormat="1" ht="30" customHeight="1">
      <c r="B18" s="250"/>
      <c r="C18" s="251"/>
      <c r="D18" s="148" t="s">
        <v>26</v>
      </c>
      <c r="E18" s="70">
        <f>D42+D43+D45</f>
        <v>1669.92</v>
      </c>
      <c r="F18" s="70"/>
      <c r="G18" s="70">
        <f>E24</f>
        <v>161.27</v>
      </c>
      <c r="H18" s="71">
        <f>E18*2.55%</f>
        <v>42.58296</v>
      </c>
      <c r="I18" s="71">
        <f>E18*5.1%</f>
        <v>85.16592</v>
      </c>
      <c r="J18" s="71">
        <f>ROUND(E18*4%,2)</f>
        <v>66.8</v>
      </c>
      <c r="K18" s="72">
        <f>E18*1%</f>
        <v>16.6992</v>
      </c>
      <c r="L18" s="73">
        <f>E18*2%</f>
        <v>33.3984</v>
      </c>
      <c r="M18" s="71">
        <f>E18*6.67%</f>
        <v>111.383664</v>
      </c>
      <c r="N18" s="71">
        <f>E18*13.33%</f>
        <v>222.600336</v>
      </c>
      <c r="O18" s="73">
        <f>H18+J18+K18+L18+M18</f>
        <v>270.864224</v>
      </c>
      <c r="P18" s="71">
        <f>I18+N18</f>
        <v>307.766256</v>
      </c>
      <c r="Q18" s="71">
        <f>E18-O18</f>
        <v>1399.0557760000002</v>
      </c>
      <c r="R18" s="71">
        <f>ROUND((E18-O18)*20%,2)</f>
        <v>279.81</v>
      </c>
      <c r="S18" s="71"/>
      <c r="T18" s="71"/>
      <c r="U18" s="71"/>
      <c r="V18" s="71">
        <f>R18</f>
        <v>279.81</v>
      </c>
      <c r="W18" s="71">
        <f>E18-O18-R18</f>
        <v>1119.2457760000002</v>
      </c>
      <c r="X18" s="74"/>
    </row>
    <row r="19" spans="2:24" s="1" customFormat="1" ht="24.75" customHeight="1">
      <c r="B19" s="100" t="s">
        <v>29</v>
      </c>
      <c r="C19" s="73">
        <f>D44</f>
        <v>136.3</v>
      </c>
      <c r="D19" s="76"/>
      <c r="E19" s="70">
        <f>C19</f>
        <v>136.3</v>
      </c>
      <c r="F19" s="70"/>
      <c r="G19" s="76"/>
      <c r="H19" s="71">
        <f>E19*2.55%</f>
        <v>3.47565</v>
      </c>
      <c r="I19" s="71">
        <f>E19*5.1%</f>
        <v>6.9513</v>
      </c>
      <c r="J19" s="71">
        <f>E19*4%</f>
        <v>5.452000000000001</v>
      </c>
      <c r="K19" s="72">
        <f>E19*1%</f>
        <v>1.3630000000000002</v>
      </c>
      <c r="L19" s="72">
        <f>E19*2%</f>
        <v>2.7260000000000004</v>
      </c>
      <c r="M19" s="71">
        <f>E19*6.67%</f>
        <v>9.09121</v>
      </c>
      <c r="N19" s="71">
        <f>E19*13.33%</f>
        <v>18.16879</v>
      </c>
      <c r="O19" s="71">
        <f>H19+J19+K19+L19+M19</f>
        <v>22.107860000000002</v>
      </c>
      <c r="P19" s="71">
        <f>I19+N19</f>
        <v>25.12009</v>
      </c>
      <c r="Q19" s="71">
        <f>E19-O19</f>
        <v>114.19214000000001</v>
      </c>
      <c r="R19" s="71"/>
      <c r="S19" s="71"/>
      <c r="T19" s="71"/>
      <c r="U19" s="71"/>
      <c r="V19" s="71"/>
      <c r="W19" s="71">
        <f>E19-O19</f>
        <v>114.19214000000001</v>
      </c>
      <c r="X19" s="74"/>
    </row>
    <row r="20" spans="2:24" s="1" customFormat="1" ht="12.75">
      <c r="B20" s="101"/>
      <c r="C20" s="69" t="s">
        <v>41</v>
      </c>
      <c r="D20" s="70"/>
      <c r="E20" s="70"/>
      <c r="F20" s="70"/>
      <c r="G20" s="70"/>
      <c r="H20" s="71"/>
      <c r="I20" s="71"/>
      <c r="J20" s="71"/>
      <c r="K20" s="76"/>
      <c r="L20" s="76"/>
      <c r="M20" s="71"/>
      <c r="N20" s="71"/>
      <c r="O20" s="76"/>
      <c r="P20" s="76"/>
      <c r="Q20" s="76"/>
      <c r="R20" s="71"/>
      <c r="S20" s="71"/>
      <c r="T20" s="71"/>
      <c r="U20" s="71"/>
      <c r="V20" s="71"/>
      <c r="W20" s="71"/>
      <c r="X20" s="74"/>
    </row>
    <row r="21" spans="2:24" s="1" customFormat="1" ht="23.25" customHeight="1">
      <c r="B21" s="101"/>
      <c r="C21" s="69"/>
      <c r="D21" s="22" t="s">
        <v>28</v>
      </c>
      <c r="E21" s="70">
        <v>300</v>
      </c>
      <c r="F21" s="70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>
        <f>E21</f>
        <v>300</v>
      </c>
      <c r="R21" s="71"/>
      <c r="S21" s="71"/>
      <c r="T21" s="71"/>
      <c r="U21" s="71"/>
      <c r="V21" s="71"/>
      <c r="W21" s="71">
        <f>E21</f>
        <v>300</v>
      </c>
      <c r="X21" s="74"/>
    </row>
    <row r="22" spans="2:24" s="1" customFormat="1" ht="23.25" customHeight="1">
      <c r="B22" s="101"/>
      <c r="C22" s="69"/>
      <c r="D22" s="22"/>
      <c r="E22" s="70"/>
      <c r="F22" s="70"/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4"/>
    </row>
    <row r="23" spans="2:24" s="1" customFormat="1" ht="16.5" customHeight="1">
      <c r="B23" s="23"/>
      <c r="C23" s="21"/>
      <c r="D23" s="76"/>
      <c r="E23" s="76"/>
      <c r="F23" s="70"/>
      <c r="G23" s="71"/>
      <c r="H23" s="71"/>
      <c r="I23" s="71"/>
      <c r="J23" s="71" t="s">
        <v>5</v>
      </c>
      <c r="K23" s="71"/>
      <c r="L23" s="71" t="s">
        <v>5</v>
      </c>
      <c r="M23" s="71"/>
      <c r="N23" s="71"/>
      <c r="O23" s="71"/>
      <c r="P23" s="71"/>
      <c r="Q23" s="71"/>
      <c r="R23" s="71"/>
      <c r="S23" s="70"/>
      <c r="T23" s="70"/>
      <c r="U23" s="70"/>
      <c r="V23" s="71"/>
      <c r="W23" s="71"/>
      <c r="X23" s="77"/>
    </row>
    <row r="24" spans="4:24" s="1" customFormat="1" ht="16.5" customHeight="1">
      <c r="D24" s="27" t="s">
        <v>37</v>
      </c>
      <c r="E24" s="70">
        <f>ROUND(((W18+W19+W21)*6%*C34)/360,2)</f>
        <v>161.27</v>
      </c>
      <c r="F24" s="71"/>
      <c r="G24" s="78"/>
      <c r="H24" s="79"/>
      <c r="I24" s="79"/>
      <c r="J24" s="71"/>
      <c r="K24" s="71"/>
      <c r="L24" s="71"/>
      <c r="M24" s="71"/>
      <c r="N24" s="71"/>
      <c r="O24" s="71"/>
      <c r="P24" s="71"/>
      <c r="Q24" s="71"/>
      <c r="R24" s="71"/>
      <c r="S24" s="71">
        <f>E24*3%</f>
        <v>4.8381</v>
      </c>
      <c r="T24" s="71">
        <f>S24*20%</f>
        <v>0.96762</v>
      </c>
      <c r="U24" s="71">
        <f>(E24)*15%</f>
        <v>24.1905</v>
      </c>
      <c r="V24" s="71">
        <f>U24</f>
        <v>24.1905</v>
      </c>
      <c r="W24" s="71">
        <f>E24-S24-T24-U24</f>
        <v>131.27378</v>
      </c>
      <c r="X24" s="74"/>
    </row>
    <row r="25" spans="2:24" s="1" customFormat="1" ht="16.5" customHeight="1">
      <c r="B25" s="198" t="s">
        <v>164</v>
      </c>
      <c r="C25" s="218">
        <v>1111</v>
      </c>
      <c r="D25" s="199"/>
      <c r="E25" s="71"/>
      <c r="F25" s="71"/>
      <c r="G25" s="78"/>
      <c r="H25" s="79"/>
      <c r="I25" s="79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4"/>
    </row>
    <row r="26" spans="2:24" s="1" customFormat="1" ht="16.5" customHeight="1">
      <c r="B26" s="23" t="s">
        <v>165</v>
      </c>
      <c r="C26" s="219">
        <v>2222</v>
      </c>
      <c r="D26" s="71"/>
      <c r="E26" s="71"/>
      <c r="F26" s="71"/>
      <c r="G26" s="78"/>
      <c r="H26" s="79"/>
      <c r="I26" s="79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4"/>
    </row>
    <row r="27" spans="2:24" s="1" customFormat="1" ht="19.5" customHeight="1">
      <c r="B27" s="80" t="s">
        <v>166</v>
      </c>
      <c r="C27" s="262">
        <v>12333333</v>
      </c>
      <c r="D27" s="263"/>
      <c r="E27" s="71"/>
      <c r="F27" s="71"/>
      <c r="G27" s="78"/>
      <c r="H27" s="79"/>
      <c r="I27" s="79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4"/>
    </row>
    <row r="28" spans="2:24" s="1" customFormat="1" ht="16.5" customHeight="1">
      <c r="B28" s="80"/>
      <c r="C28" s="102"/>
      <c r="D28" s="71"/>
      <c r="E28" s="71"/>
      <c r="F28" s="71"/>
      <c r="G28" s="78"/>
      <c r="H28" s="79"/>
      <c r="I28" s="79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4"/>
    </row>
    <row r="29" spans="2:24" s="36" customFormat="1" ht="16.5" customHeight="1" thickBot="1">
      <c r="B29" s="103"/>
      <c r="C29" s="104"/>
      <c r="D29" s="34" t="s">
        <v>48</v>
      </c>
      <c r="E29" s="26">
        <f>SUM(E18:E28)</f>
        <v>2267.4900000000002</v>
      </c>
      <c r="F29" s="26"/>
      <c r="G29" s="26"/>
      <c r="H29" s="26">
        <f aca="true" t="shared" si="0" ref="H29:P29">SUM(H18:H28)</f>
        <v>46.05861</v>
      </c>
      <c r="I29" s="26">
        <f t="shared" si="0"/>
        <v>92.11722</v>
      </c>
      <c r="J29" s="26">
        <f t="shared" si="0"/>
        <v>72.252</v>
      </c>
      <c r="K29" s="26">
        <f t="shared" si="0"/>
        <v>18.0622</v>
      </c>
      <c r="L29" s="26">
        <f t="shared" si="0"/>
        <v>36.1244</v>
      </c>
      <c r="M29" s="26">
        <f t="shared" si="0"/>
        <v>120.474874</v>
      </c>
      <c r="N29" s="26">
        <f t="shared" si="0"/>
        <v>240.769126</v>
      </c>
      <c r="O29" s="26">
        <f>SUM(O18:O28)</f>
        <v>292.972084</v>
      </c>
      <c r="P29" s="26">
        <f t="shared" si="0"/>
        <v>332.886346</v>
      </c>
      <c r="Q29" s="26">
        <f>SUM(Q18:Q28)</f>
        <v>1813.2479160000003</v>
      </c>
      <c r="R29" s="26">
        <f>SUM(R18:R28)</f>
        <v>279.81</v>
      </c>
      <c r="S29" s="26">
        <f>SUM(S24:S28)</f>
        <v>4.8381</v>
      </c>
      <c r="T29" s="26">
        <f>SUM(T24:T28)</f>
        <v>0.96762</v>
      </c>
      <c r="U29" s="35">
        <f>SUM(U24:U28)</f>
        <v>24.1905</v>
      </c>
      <c r="V29" s="35">
        <f>SUM(V18:V28)</f>
        <v>304.0005</v>
      </c>
      <c r="W29" s="26">
        <f>SUM(W18:W28)</f>
        <v>1664.7116960000003</v>
      </c>
      <c r="X29" s="105"/>
    </row>
    <row r="30" spans="2:24" s="1" customFormat="1" ht="16.5" customHeight="1" thickTop="1">
      <c r="B30" s="138"/>
      <c r="C30" s="139"/>
      <c r="D30" s="129"/>
      <c r="E30" s="7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7"/>
      <c r="U30" s="82"/>
      <c r="V30" s="83"/>
      <c r="W30" s="75"/>
      <c r="X30" s="75"/>
    </row>
    <row r="31" spans="2:24" s="1" customFormat="1" ht="16.5" customHeight="1">
      <c r="B31" s="260" t="s">
        <v>10</v>
      </c>
      <c r="C31" s="261"/>
      <c r="D31" s="130"/>
      <c r="E31" s="229"/>
      <c r="F31" s="223"/>
      <c r="G31" s="223"/>
      <c r="H31" s="223"/>
      <c r="I31" s="7"/>
      <c r="J31" s="7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V31" s="83"/>
      <c r="W31" s="75"/>
      <c r="X31" s="75"/>
    </row>
    <row r="32" spans="2:24" s="1" customFormat="1" ht="16.5" customHeight="1">
      <c r="B32" s="140" t="s">
        <v>11</v>
      </c>
      <c r="C32" s="141" t="s">
        <v>12</v>
      </c>
      <c r="D32" s="131"/>
      <c r="E32" s="132"/>
      <c r="F32" s="81"/>
      <c r="G32" s="133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  <c r="V32" s="83"/>
      <c r="W32" s="75"/>
      <c r="X32" s="75"/>
    </row>
    <row r="33" spans="2:24" s="1" customFormat="1" ht="16.5" customHeight="1">
      <c r="B33" s="142">
        <v>42184</v>
      </c>
      <c r="C33" s="143">
        <v>42825</v>
      </c>
      <c r="D33" s="134"/>
      <c r="E33" s="135"/>
      <c r="F33" s="135"/>
      <c r="G33" s="84"/>
      <c r="H33" s="85"/>
      <c r="I33" s="85"/>
      <c r="J33" s="85"/>
      <c r="K33" s="85"/>
      <c r="L33" s="86"/>
      <c r="M33" s="86"/>
      <c r="N33" s="86"/>
      <c r="O33" s="86"/>
      <c r="P33" s="85"/>
      <c r="Q33" s="85"/>
      <c r="R33" s="85"/>
      <c r="S33" s="85"/>
      <c r="T33" s="85"/>
      <c r="U33" s="85"/>
      <c r="V33" s="87"/>
      <c r="W33" s="85"/>
      <c r="X33" s="85"/>
    </row>
    <row r="34" spans="2:22" s="1" customFormat="1" ht="16.5" customHeight="1">
      <c r="B34" s="144" t="s">
        <v>14</v>
      </c>
      <c r="C34" s="145">
        <f>DAYS360(B33,C33,TRUE)</f>
        <v>631</v>
      </c>
      <c r="D34" s="136"/>
      <c r="E34" s="6"/>
      <c r="F34" s="6"/>
      <c r="G34" s="6"/>
      <c r="T34" s="8"/>
      <c r="U34" s="8"/>
      <c r="V34" s="8"/>
    </row>
    <row r="35" spans="2:15" s="1" customFormat="1" ht="16.5" customHeight="1" thickBot="1">
      <c r="B35" s="146"/>
      <c r="C35" s="147"/>
      <c r="D35" s="137"/>
      <c r="E35" s="6"/>
      <c r="F35" s="6"/>
      <c r="G35" s="6"/>
      <c r="L35" s="9"/>
      <c r="M35" s="9"/>
      <c r="N35" s="9"/>
      <c r="O35" s="9"/>
    </row>
    <row r="36" spans="2:7" s="1" customFormat="1" ht="16.5" customHeight="1" thickTop="1">
      <c r="B36" s="234"/>
      <c r="C36" s="235"/>
      <c r="D36" s="228"/>
      <c r="E36" s="40"/>
      <c r="F36" s="6"/>
      <c r="G36" s="6"/>
    </row>
    <row r="37" spans="2:22" s="1" customFormat="1" ht="16.5" customHeight="1">
      <c r="B37" s="265"/>
      <c r="C37" s="266"/>
      <c r="D37" s="267"/>
      <c r="E37" s="41"/>
      <c r="F37" s="6"/>
      <c r="G37" s="242" t="s">
        <v>13</v>
      </c>
      <c r="H37" s="243"/>
      <c r="I37" s="243"/>
      <c r="J37" s="10"/>
      <c r="K37" s="10"/>
      <c r="L37" s="11"/>
      <c r="M37" s="11"/>
      <c r="N37" s="11"/>
      <c r="O37" s="11"/>
      <c r="R37" s="49"/>
      <c r="S37" s="49"/>
      <c r="T37" s="49"/>
      <c r="U37" s="49"/>
      <c r="V37" s="49"/>
    </row>
    <row r="38" spans="2:22" s="1" customFormat="1" ht="16.5" customHeight="1" thickBot="1">
      <c r="B38" s="226"/>
      <c r="C38" s="227"/>
      <c r="D38" s="35"/>
      <c r="E38" s="42"/>
      <c r="F38" s="6"/>
      <c r="G38" s="242" t="s">
        <v>15</v>
      </c>
      <c r="H38" s="242"/>
      <c r="I38" s="242"/>
      <c r="R38" s="49"/>
      <c r="S38" s="49"/>
      <c r="T38" s="49"/>
      <c r="U38" s="49"/>
      <c r="V38" s="95"/>
    </row>
    <row r="39" spans="2:24" s="1" customFormat="1" ht="16.5" customHeight="1" thickBot="1" thickTop="1">
      <c r="B39" s="12"/>
      <c r="C39" s="12"/>
      <c r="D39" s="6"/>
      <c r="E39" s="6"/>
      <c r="F39" s="6"/>
      <c r="G39" s="242" t="s">
        <v>68</v>
      </c>
      <c r="H39" s="243"/>
      <c r="I39" s="243"/>
      <c r="R39" s="242" t="str">
        <f>G39</f>
        <v>Αθήνα   </v>
      </c>
      <c r="S39" s="256"/>
      <c r="T39" s="256"/>
      <c r="U39" s="256"/>
      <c r="V39" s="256"/>
      <c r="W39" s="8"/>
      <c r="X39" s="8"/>
    </row>
    <row r="40" spans="2:24" s="1" customFormat="1" ht="20.25" customHeight="1" thickBot="1" thickTop="1">
      <c r="B40" s="230" t="s">
        <v>59</v>
      </c>
      <c r="C40" s="231"/>
      <c r="D40" s="232"/>
      <c r="E40" s="6"/>
      <c r="F40" s="6"/>
      <c r="G40" s="93"/>
      <c r="H40" s="49"/>
      <c r="I40" s="49"/>
      <c r="R40" s="50"/>
      <c r="S40" s="50"/>
      <c r="T40" s="49"/>
      <c r="U40" s="49"/>
      <c r="V40" s="49"/>
      <c r="W40" s="2"/>
      <c r="X40" s="2"/>
    </row>
    <row r="41" spans="2:22" s="1" customFormat="1" ht="24" customHeight="1" thickBot="1" thickTop="1">
      <c r="B41" s="224" t="s">
        <v>36</v>
      </c>
      <c r="C41" s="225"/>
      <c r="D41" s="92">
        <f>D46</f>
        <v>1806.22</v>
      </c>
      <c r="E41" s="6"/>
      <c r="F41" s="6"/>
      <c r="G41" s="233" t="s">
        <v>49</v>
      </c>
      <c r="H41" s="243"/>
      <c r="I41" s="243"/>
      <c r="R41" s="233" t="str">
        <f>G41</f>
        <v> Ο ΠΡΟΕΔΡΟΣ ΤΡΙΜΕΛΟΥΣ ΣΥΜΒΟΥΛΙΟΥ </v>
      </c>
      <c r="S41" s="243"/>
      <c r="T41" s="243"/>
      <c r="U41" s="243"/>
      <c r="V41" s="243"/>
    </row>
    <row r="42" spans="2:22" s="1" customFormat="1" ht="16.5" customHeight="1" thickTop="1">
      <c r="B42" s="17" t="s">
        <v>32</v>
      </c>
      <c r="C42" s="18"/>
      <c r="D42" s="37">
        <v>692.85</v>
      </c>
      <c r="E42" s="4"/>
      <c r="F42" s="4"/>
      <c r="G42" s="264" t="s">
        <v>65</v>
      </c>
      <c r="H42" s="243"/>
      <c r="I42" s="243"/>
      <c r="J42" s="6"/>
      <c r="K42" s="6"/>
      <c r="L42" s="6"/>
      <c r="M42" s="6"/>
      <c r="N42" s="6"/>
      <c r="O42" s="6"/>
      <c r="P42" s="6"/>
      <c r="Q42" s="6"/>
      <c r="R42" s="264" t="str">
        <f>G42</f>
        <v>   Δ/ΝΣΗΣ ΤΟΥ ΠΡΩΤΟΔΙΚΕΙΟΥ </v>
      </c>
      <c r="S42" s="243"/>
      <c r="T42" s="243"/>
      <c r="U42" s="243"/>
      <c r="V42" s="243"/>
    </row>
    <row r="43" spans="2:22" s="1" customFormat="1" ht="16.5" customHeight="1">
      <c r="B43" s="23" t="s">
        <v>33</v>
      </c>
      <c r="C43" s="21"/>
      <c r="D43" s="38">
        <v>893.93</v>
      </c>
      <c r="E43" s="13"/>
      <c r="F43" s="13"/>
      <c r="G43" s="94"/>
      <c r="H43" s="93"/>
      <c r="I43" s="93"/>
      <c r="J43" s="6"/>
      <c r="K43" s="6"/>
      <c r="L43" s="6"/>
      <c r="M43" s="6"/>
      <c r="N43" s="6"/>
      <c r="O43" s="6"/>
      <c r="P43" s="6"/>
      <c r="Q43" s="6"/>
      <c r="R43" s="94"/>
      <c r="S43" s="93"/>
      <c r="T43" s="93"/>
      <c r="U43" s="96"/>
      <c r="V43" s="54"/>
    </row>
    <row r="44" spans="2:22" s="1" customFormat="1" ht="18">
      <c r="B44" s="23" t="s">
        <v>34</v>
      </c>
      <c r="C44" s="21"/>
      <c r="D44" s="38">
        <v>136.3</v>
      </c>
      <c r="G44" s="49"/>
      <c r="H44" s="93"/>
      <c r="I44" s="93"/>
      <c r="J44" s="6"/>
      <c r="K44" s="6"/>
      <c r="L44" s="6"/>
      <c r="M44" s="6"/>
      <c r="N44" s="6"/>
      <c r="O44" s="6"/>
      <c r="P44" s="6"/>
      <c r="Q44" s="6"/>
      <c r="R44" s="49"/>
      <c r="S44" s="93"/>
      <c r="T44" s="93"/>
      <c r="U44" s="96"/>
      <c r="V44" s="54"/>
    </row>
    <row r="45" spans="2:22" s="1" customFormat="1" ht="18">
      <c r="B45" s="23" t="s">
        <v>35</v>
      </c>
      <c r="C45" s="21"/>
      <c r="D45" s="38">
        <v>83.14</v>
      </c>
      <c r="G45" s="49"/>
      <c r="H45" s="93"/>
      <c r="I45" s="93"/>
      <c r="J45" s="6"/>
      <c r="K45" s="6"/>
      <c r="L45" s="6"/>
      <c r="M45" s="6"/>
      <c r="N45" s="6"/>
      <c r="O45" s="6"/>
      <c r="P45" s="6"/>
      <c r="Q45" s="6"/>
      <c r="R45" s="49"/>
      <c r="S45" s="93"/>
      <c r="T45" s="93"/>
      <c r="U45" s="96"/>
      <c r="V45" s="54"/>
    </row>
    <row r="46" spans="2:22" s="1" customFormat="1" ht="18.75" thickBot="1">
      <c r="B46" s="24"/>
      <c r="C46" s="25"/>
      <c r="D46" s="39">
        <v>1806.22</v>
      </c>
      <c r="G46" s="242"/>
      <c r="H46" s="243"/>
      <c r="I46" s="243"/>
      <c r="J46" s="6"/>
      <c r="K46" s="6"/>
      <c r="L46" s="6"/>
      <c r="M46" s="6"/>
      <c r="N46" s="6"/>
      <c r="O46" s="6"/>
      <c r="P46" s="6"/>
      <c r="Q46" s="6"/>
      <c r="R46" s="242">
        <f>G46</f>
        <v>0</v>
      </c>
      <c r="S46" s="243"/>
      <c r="T46" s="243"/>
      <c r="U46" s="256"/>
      <c r="V46" s="256"/>
    </row>
    <row r="47" spans="2:22" s="1" customFormat="1" ht="18.75" thickTop="1">
      <c r="B47" s="4"/>
      <c r="C47" s="4"/>
      <c r="D47" s="6"/>
      <c r="G47" s="242" t="s">
        <v>50</v>
      </c>
      <c r="H47" s="243"/>
      <c r="I47" s="243"/>
      <c r="J47" s="6"/>
      <c r="K47" s="6"/>
      <c r="L47" s="6"/>
      <c r="M47" s="6"/>
      <c r="N47" s="6"/>
      <c r="O47" s="6"/>
      <c r="P47" s="6"/>
      <c r="Q47" s="6"/>
      <c r="R47" s="242" t="str">
        <f>G47</f>
        <v>ΠΡΟΕΔΡΟΣ ΠΡΩΤΟΔΙΚΩΝ</v>
      </c>
      <c r="S47" s="243"/>
      <c r="T47" s="243"/>
      <c r="U47" s="256"/>
      <c r="V47" s="256"/>
    </row>
    <row r="48" spans="2:24" s="1" customFormat="1" ht="15.75">
      <c r="B48" s="29"/>
      <c r="C48" s="28"/>
      <c r="D48" s="28"/>
      <c r="E48" s="15"/>
      <c r="F48" s="15"/>
      <c r="G48" s="16"/>
      <c r="H48" s="44"/>
      <c r="I48" s="44"/>
      <c r="J48" s="28"/>
      <c r="K48" s="28"/>
      <c r="L48" s="28"/>
      <c r="M48" s="28"/>
      <c r="N48" s="28"/>
      <c r="O48" s="28"/>
      <c r="P48" s="28"/>
      <c r="Q48" s="28"/>
      <c r="R48" s="44"/>
      <c r="S48" s="44"/>
      <c r="T48" s="44"/>
      <c r="U48" s="45"/>
      <c r="V48" s="46"/>
      <c r="W48" s="14"/>
      <c r="X48" s="5"/>
    </row>
    <row r="49" spans="2:23" s="1" customFormat="1" ht="15.75">
      <c r="B49" s="15"/>
      <c r="C49" s="15"/>
      <c r="D49" s="15"/>
      <c r="E49" s="15"/>
      <c r="F49" s="15"/>
      <c r="G49" s="16"/>
      <c r="H49" s="16"/>
      <c r="I49" s="16"/>
      <c r="J49" s="15"/>
      <c r="K49" s="15"/>
      <c r="L49" s="15"/>
      <c r="M49" s="15"/>
      <c r="N49" s="15"/>
      <c r="O49" s="15"/>
      <c r="P49" s="15"/>
      <c r="Q49" s="15"/>
      <c r="R49" s="15"/>
      <c r="S49" s="252"/>
      <c r="T49" s="252"/>
      <c r="U49" s="252"/>
      <c r="V49" s="30"/>
      <c r="W49" s="15"/>
    </row>
    <row r="50" spans="2:23" s="1" customFormat="1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30"/>
      <c r="T50" s="30"/>
      <c r="U50" s="30"/>
      <c r="V50" s="30"/>
      <c r="W50" s="15"/>
    </row>
    <row r="51" spans="2:23" s="1" customFormat="1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30"/>
      <c r="T51" s="30"/>
      <c r="U51" s="30"/>
      <c r="V51" s="30"/>
      <c r="W51" s="15"/>
    </row>
    <row r="52" spans="2:23" s="1" customFormat="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30"/>
      <c r="T52" s="30"/>
      <c r="U52" s="30"/>
      <c r="V52" s="30"/>
      <c r="W52" s="15"/>
    </row>
    <row r="53" spans="2:23" s="1" customFormat="1" ht="18">
      <c r="B53" s="15"/>
      <c r="C53" s="255" t="s">
        <v>51</v>
      </c>
      <c r="D53" s="25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30"/>
      <c r="T53" s="30"/>
      <c r="U53" s="30"/>
      <c r="V53" s="30"/>
      <c r="W53" s="15"/>
    </row>
    <row r="54" spans="2:23" s="1" customFormat="1" ht="18">
      <c r="B54" s="15"/>
      <c r="C54" s="15"/>
      <c r="D54" s="15"/>
      <c r="E54" s="15"/>
      <c r="F54" s="15"/>
      <c r="I54" s="15"/>
      <c r="J54" s="15"/>
      <c r="K54" s="15"/>
      <c r="L54" s="255" t="s">
        <v>60</v>
      </c>
      <c r="M54" s="255"/>
      <c r="N54" s="258"/>
      <c r="O54" s="258"/>
      <c r="P54" s="15"/>
      <c r="Q54" s="15"/>
      <c r="R54" s="15"/>
      <c r="S54" s="252"/>
      <c r="T54" s="252"/>
      <c r="U54" s="270"/>
      <c r="V54" s="31"/>
      <c r="W54" s="15"/>
    </row>
    <row r="55" spans="2:23" s="1" customFormat="1" ht="18">
      <c r="B55" s="15"/>
      <c r="C55" s="15"/>
      <c r="D55" s="15"/>
      <c r="E55" s="15"/>
      <c r="F55" s="15"/>
      <c r="G55" s="49"/>
      <c r="H55" s="49"/>
      <c r="I55" s="15"/>
      <c r="J55" s="252"/>
      <c r="K55" s="252"/>
      <c r="L55" s="49" t="s">
        <v>57</v>
      </c>
      <c r="M55" s="49"/>
      <c r="N55" s="52">
        <f>W7</f>
        <v>2017</v>
      </c>
      <c r="O55" s="32"/>
      <c r="P55" s="15"/>
      <c r="Q55" s="15"/>
      <c r="R55" s="15"/>
      <c r="S55" s="15"/>
      <c r="T55" s="15"/>
      <c r="U55" s="15"/>
      <c r="V55" s="15"/>
      <c r="W55" s="15"/>
    </row>
    <row r="56" spans="2:23" s="1" customFormat="1" ht="15">
      <c r="B56" s="15"/>
      <c r="C56" s="15"/>
      <c r="D56" s="15"/>
      <c r="E56" s="15"/>
      <c r="F56" s="15"/>
      <c r="G56" s="15"/>
      <c r="H56" s="15"/>
      <c r="I56" s="15"/>
      <c r="J56" s="252"/>
      <c r="K56" s="252"/>
      <c r="L56" s="32"/>
      <c r="M56" s="32"/>
      <c r="N56" s="32"/>
      <c r="O56" s="32"/>
      <c r="P56" s="15"/>
      <c r="Q56" s="15"/>
      <c r="R56" s="15"/>
      <c r="S56" s="15"/>
      <c r="T56" s="15"/>
      <c r="U56" s="15"/>
      <c r="V56" s="15"/>
      <c r="W56" s="15"/>
    </row>
    <row r="57" spans="2:23" s="1" customFormat="1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32"/>
      <c r="T57" s="32"/>
      <c r="U57" s="15"/>
      <c r="V57" s="15"/>
      <c r="W57" s="15"/>
    </row>
    <row r="58" spans="2:23" s="1" customFormat="1" ht="18">
      <c r="B58" s="49" t="str">
        <f>B7</f>
        <v>Υπουργείο Δικαιοσύνης</v>
      </c>
      <c r="C58" s="49"/>
      <c r="D58" s="49"/>
      <c r="E58" s="49"/>
      <c r="F58" s="49"/>
      <c r="G58" s="49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2:23" s="1" customFormat="1" ht="18">
      <c r="B59" s="49" t="str">
        <f>B8</f>
        <v>Ειδικός φορέας: Δικαστήρια</v>
      </c>
      <c r="C59" s="49"/>
      <c r="D59" s="49"/>
      <c r="E59" s="49"/>
      <c r="F59" s="49"/>
      <c r="G59" s="49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2:23" s="1" customFormat="1" ht="18">
      <c r="B60" s="50" t="str">
        <f>B9</f>
        <v>Εκκαθαρίζουσα υπηρεσία:   Πρωτοδικείο </v>
      </c>
      <c r="C60" s="50"/>
      <c r="D60" s="50"/>
      <c r="E60" s="50"/>
      <c r="F60" s="49"/>
      <c r="G60" s="49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2:23" s="1" customFormat="1" ht="18">
      <c r="B61" s="54" t="str">
        <f>B11</f>
        <v>Ονομ/μο Εκκαθαριστή:   …………….    Πρόεδρος Πρωτοδικών</v>
      </c>
      <c r="C61" s="97"/>
      <c r="D61" s="97"/>
      <c r="E61" s="97"/>
      <c r="F61" s="97"/>
      <c r="G61" s="9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2:23" s="1" customFormat="1" ht="15.75" thickBo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2:23" s="1" customFormat="1" ht="19.5" thickBot="1" thickTop="1">
      <c r="B63" s="51"/>
      <c r="C63" s="51"/>
      <c r="D63" s="51"/>
      <c r="E63" s="51"/>
      <c r="F63" s="108" t="s">
        <v>53</v>
      </c>
      <c r="G63" s="108" t="s">
        <v>46</v>
      </c>
      <c r="H63" s="55" t="s">
        <v>52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s="1" customFormat="1" ht="18.75" thickTop="1">
      <c r="B64" s="109" t="s">
        <v>6</v>
      </c>
      <c r="C64" s="56" t="s">
        <v>16</v>
      </c>
      <c r="D64" s="56"/>
      <c r="E64" s="110">
        <f>D41</f>
        <v>1806.22</v>
      </c>
      <c r="F64" s="111"/>
      <c r="G64" s="112"/>
      <c r="H64" s="10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s="1" customFormat="1" ht="18">
      <c r="B65" s="113" t="s">
        <v>6</v>
      </c>
      <c r="C65" s="58" t="s">
        <v>28</v>
      </c>
      <c r="D65" s="58"/>
      <c r="E65" s="114">
        <f>E21</f>
        <v>300</v>
      </c>
      <c r="F65" s="57"/>
      <c r="G65" s="115"/>
      <c r="H65" s="106"/>
      <c r="L65" s="15" t="s">
        <v>5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s="1" customFormat="1" ht="25.5" customHeight="1">
      <c r="B66" s="113" t="s">
        <v>6</v>
      </c>
      <c r="C66" s="59" t="s">
        <v>17</v>
      </c>
      <c r="D66" s="59"/>
      <c r="E66" s="116">
        <f>E24</f>
        <v>161.27</v>
      </c>
      <c r="F66" s="57"/>
      <c r="G66" s="115"/>
      <c r="H66" s="10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s="1" customFormat="1" ht="18">
      <c r="B67" s="113" t="s">
        <v>6</v>
      </c>
      <c r="C67" s="58" t="s">
        <v>31</v>
      </c>
      <c r="D67" s="58"/>
      <c r="E67" s="117"/>
      <c r="F67" s="57"/>
      <c r="G67" s="115">
        <f>I29</f>
        <v>92.11722</v>
      </c>
      <c r="H67" s="10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s="1" customFormat="1" ht="18">
      <c r="B68" s="113" t="s">
        <v>6</v>
      </c>
      <c r="C68" s="57" t="s">
        <v>43</v>
      </c>
      <c r="D68" s="57"/>
      <c r="E68" s="57"/>
      <c r="F68" s="57"/>
      <c r="G68" s="115">
        <f>N29</f>
        <v>240.769126</v>
      </c>
      <c r="H68" s="10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s="1" customFormat="1" ht="23.25" customHeight="1" thickBot="1">
      <c r="B69" s="118" t="s">
        <v>40</v>
      </c>
      <c r="C69" s="119"/>
      <c r="D69" s="119"/>
      <c r="E69" s="120">
        <f>SUM(E64:E68)</f>
        <v>2267.4900000000002</v>
      </c>
      <c r="F69" s="120">
        <f>O29</f>
        <v>292.972084</v>
      </c>
      <c r="G69" s="64">
        <f>SUM(G67:G68)</f>
        <v>332.886346</v>
      </c>
      <c r="H69" s="107">
        <f>E69+G69</f>
        <v>2600.376346</v>
      </c>
      <c r="L69" s="29"/>
      <c r="M69" s="29"/>
      <c r="N69" s="29"/>
      <c r="O69" s="29"/>
      <c r="P69" s="29"/>
      <c r="Q69" s="29"/>
      <c r="R69" s="15"/>
      <c r="S69" s="15"/>
      <c r="T69" s="15"/>
      <c r="U69" s="15"/>
      <c r="V69" s="15"/>
      <c r="W69" s="15"/>
    </row>
    <row r="70" spans="2:23" s="1" customFormat="1" ht="18.75" thickTop="1">
      <c r="B70" s="62"/>
      <c r="C70" s="57"/>
      <c r="D70" s="57"/>
      <c r="E70" s="57"/>
      <c r="F70" s="65"/>
      <c r="G70" s="121"/>
      <c r="H70" s="61"/>
      <c r="I70" s="29"/>
      <c r="J70" s="29"/>
      <c r="K70" s="29"/>
      <c r="L70" s="29"/>
      <c r="M70" s="29"/>
      <c r="N70" s="29"/>
      <c r="O70" s="29"/>
      <c r="P70" s="29"/>
      <c r="Q70" s="29"/>
      <c r="R70" s="15"/>
      <c r="S70" s="15"/>
      <c r="T70" s="15"/>
      <c r="U70" s="15"/>
      <c r="V70" s="15"/>
      <c r="W70" s="15"/>
    </row>
    <row r="71" spans="2:23" s="1" customFormat="1" ht="18">
      <c r="B71" s="62"/>
      <c r="C71" s="57"/>
      <c r="D71" s="57"/>
      <c r="E71" s="65"/>
      <c r="F71" s="63" t="s">
        <v>58</v>
      </c>
      <c r="G71" s="122" t="s">
        <v>54</v>
      </c>
      <c r="H71" s="51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 t="s">
        <v>5</v>
      </c>
      <c r="T71" s="15"/>
      <c r="U71" s="15"/>
      <c r="V71" s="15"/>
      <c r="W71" s="15"/>
    </row>
    <row r="72" spans="2:23" s="1" customFormat="1" ht="18">
      <c r="B72" s="62" t="s">
        <v>18</v>
      </c>
      <c r="C72" s="57"/>
      <c r="D72" s="57"/>
      <c r="E72" s="57">
        <v>4052000</v>
      </c>
      <c r="F72" s="114">
        <f>H29</f>
        <v>46.05861</v>
      </c>
      <c r="G72" s="115">
        <f>I18</f>
        <v>85.16592</v>
      </c>
      <c r="H72" s="51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s="1" customFormat="1" ht="18">
      <c r="B73" s="62" t="s">
        <v>27</v>
      </c>
      <c r="C73" s="57"/>
      <c r="D73" s="57"/>
      <c r="E73" s="57">
        <v>4012501</v>
      </c>
      <c r="F73" s="57"/>
      <c r="G73" s="123"/>
      <c r="H73" s="51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s="1" customFormat="1" ht="18">
      <c r="B74" s="62" t="s">
        <v>47</v>
      </c>
      <c r="C74" s="57"/>
      <c r="D74" s="57"/>
      <c r="E74" s="57">
        <v>4012501</v>
      </c>
      <c r="F74" s="57"/>
      <c r="G74" s="123"/>
      <c r="H74" s="51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s="1" customFormat="1" ht="18">
      <c r="B75" s="62" t="s">
        <v>19</v>
      </c>
      <c r="C75" s="57"/>
      <c r="D75" s="57"/>
      <c r="E75" s="57">
        <v>4013601</v>
      </c>
      <c r="F75" s="114">
        <f>J29</f>
        <v>72.252</v>
      </c>
      <c r="G75" s="123"/>
      <c r="H75" s="51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s="1" customFormat="1" ht="18">
      <c r="B76" s="62" t="s">
        <v>20</v>
      </c>
      <c r="C76" s="57"/>
      <c r="D76" s="57" t="s">
        <v>44</v>
      </c>
      <c r="E76" s="57">
        <v>4009301</v>
      </c>
      <c r="F76" s="114">
        <f>M29</f>
        <v>120.474874</v>
      </c>
      <c r="G76" s="124">
        <f>N29</f>
        <v>240.769126</v>
      </c>
      <c r="H76" s="51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s="1" customFormat="1" ht="18">
      <c r="B77" s="62"/>
      <c r="C77" s="57"/>
      <c r="D77" s="63" t="s">
        <v>45</v>
      </c>
      <c r="E77" s="63">
        <v>3082400</v>
      </c>
      <c r="F77" s="114"/>
      <c r="G77" s="123"/>
      <c r="H77" s="51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s="1" customFormat="1" ht="18">
      <c r="B78" s="62" t="s">
        <v>39</v>
      </c>
      <c r="C78" s="57"/>
      <c r="D78" s="57"/>
      <c r="E78" s="57">
        <v>3082800</v>
      </c>
      <c r="F78" s="114">
        <f>L29</f>
        <v>36.1244</v>
      </c>
      <c r="G78" s="123"/>
      <c r="H78" s="51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s="1" customFormat="1" ht="18">
      <c r="B79" s="62" t="s">
        <v>38</v>
      </c>
      <c r="C79" s="57"/>
      <c r="D79" s="57"/>
      <c r="E79" s="57">
        <v>4013605</v>
      </c>
      <c r="F79" s="114">
        <f>K29</f>
        <v>18.0622</v>
      </c>
      <c r="G79" s="123"/>
      <c r="H79" s="51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s="1" customFormat="1" ht="18">
      <c r="B80" s="62"/>
      <c r="C80" s="57"/>
      <c r="D80" s="63" t="s">
        <v>25</v>
      </c>
      <c r="E80" s="57"/>
      <c r="F80" s="120">
        <f>SUM(F72:F79)</f>
        <v>292.972084</v>
      </c>
      <c r="G80" s="64">
        <f>SUM(G72:G79)</f>
        <v>325.935046</v>
      </c>
      <c r="H80" s="51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29"/>
      <c r="V80" s="15"/>
      <c r="W80" s="15"/>
    </row>
    <row r="81" spans="2:23" s="1" customFormat="1" ht="18">
      <c r="B81" s="62"/>
      <c r="C81" s="57"/>
      <c r="D81" s="57"/>
      <c r="E81" s="57"/>
      <c r="F81" s="57"/>
      <c r="G81" s="123"/>
      <c r="H81" s="51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29"/>
      <c r="V81" s="15"/>
      <c r="W81" s="15"/>
    </row>
    <row r="82" spans="2:24" s="1" customFormat="1" ht="18">
      <c r="B82" s="62" t="s">
        <v>21</v>
      </c>
      <c r="C82" s="57"/>
      <c r="D82" s="57"/>
      <c r="E82" s="57">
        <v>3011300</v>
      </c>
      <c r="F82" s="120">
        <f>R18</f>
        <v>279.81</v>
      </c>
      <c r="G82" s="123"/>
      <c r="H82" s="51"/>
      <c r="I82" s="15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4"/>
    </row>
    <row r="83" spans="2:23" s="1" customFormat="1" ht="18">
      <c r="B83" s="62" t="s">
        <v>22</v>
      </c>
      <c r="C83" s="57"/>
      <c r="D83" s="65"/>
      <c r="E83" s="57">
        <v>3011300</v>
      </c>
      <c r="F83" s="120">
        <f>U24</f>
        <v>24.1905</v>
      </c>
      <c r="G83" s="123"/>
      <c r="H83" s="51"/>
      <c r="I83" s="29"/>
      <c r="J83" s="29"/>
      <c r="K83" s="29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s="1" customFormat="1" ht="18">
      <c r="B84" s="62" t="s">
        <v>23</v>
      </c>
      <c r="C84" s="57"/>
      <c r="D84" s="57"/>
      <c r="E84" s="57">
        <v>3122900</v>
      </c>
      <c r="F84" s="125">
        <f>S24</f>
        <v>4.8381</v>
      </c>
      <c r="G84" s="123"/>
      <c r="H84" s="51"/>
      <c r="I84" s="29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s="1" customFormat="1" ht="18">
      <c r="B85" s="62" t="s">
        <v>24</v>
      </c>
      <c r="C85" s="57"/>
      <c r="D85" s="65"/>
      <c r="E85" s="57">
        <v>3122800</v>
      </c>
      <c r="F85" s="114">
        <f>T24</f>
        <v>0.96762</v>
      </c>
      <c r="G85" s="123"/>
      <c r="H85" s="51"/>
      <c r="I85" s="29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s="1" customFormat="1" ht="18">
      <c r="B86" s="62"/>
      <c r="C86" s="57"/>
      <c r="D86" s="57"/>
      <c r="E86" s="57"/>
      <c r="F86" s="126">
        <f>SUM(F82:F85)</f>
        <v>309.80622</v>
      </c>
      <c r="G86" s="123"/>
      <c r="H86" s="51"/>
      <c r="I86" s="29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29"/>
      <c r="V86" s="15"/>
      <c r="W86" s="15"/>
    </row>
    <row r="87" spans="2:23" s="1" customFormat="1" ht="18">
      <c r="B87" s="62"/>
      <c r="C87" s="57"/>
      <c r="D87" s="57"/>
      <c r="E87" s="65"/>
      <c r="F87" s="57"/>
      <c r="G87" s="123"/>
      <c r="H87" s="51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s="1" customFormat="1" ht="18">
      <c r="B88" s="268" t="s">
        <v>55</v>
      </c>
      <c r="C88" s="269"/>
      <c r="D88" s="269"/>
      <c r="E88" s="269"/>
      <c r="F88" s="120">
        <f>F80+F86</f>
        <v>602.7783039999999</v>
      </c>
      <c r="G88" s="127"/>
      <c r="H88" s="51"/>
      <c r="I88" s="15"/>
      <c r="J88" s="15"/>
      <c r="K88" s="15"/>
      <c r="L88" s="242" t="str">
        <f>G39</f>
        <v>Αθήνα   </v>
      </c>
      <c r="M88" s="243"/>
      <c r="N88" s="243"/>
      <c r="O88" s="15"/>
      <c r="P88" s="15"/>
      <c r="Q88" s="15"/>
      <c r="R88" s="33" t="s">
        <v>5</v>
      </c>
      <c r="S88" s="15"/>
      <c r="T88" s="15"/>
      <c r="U88" s="15"/>
      <c r="V88" s="15"/>
      <c r="W88" s="15"/>
    </row>
    <row r="89" spans="2:23" s="1" customFormat="1" ht="18">
      <c r="B89" s="62"/>
      <c r="C89" s="57"/>
      <c r="D89" s="57"/>
      <c r="E89" s="57"/>
      <c r="F89" s="57"/>
      <c r="G89" s="123"/>
      <c r="H89" s="51"/>
      <c r="I89" s="15"/>
      <c r="J89" s="15"/>
      <c r="K89" s="15"/>
      <c r="L89" s="15"/>
      <c r="M89" s="15"/>
      <c r="N89" s="15"/>
      <c r="O89" s="15"/>
      <c r="P89" s="15"/>
      <c r="Q89" s="15"/>
      <c r="R89" s="33"/>
      <c r="S89" s="15"/>
      <c r="T89" s="15"/>
      <c r="U89" s="15"/>
      <c r="V89" s="15"/>
      <c r="W89" s="15"/>
    </row>
    <row r="90" spans="2:23" s="1" customFormat="1" ht="18.75" thickBot="1">
      <c r="B90" s="66"/>
      <c r="C90" s="67"/>
      <c r="D90" s="68" t="s">
        <v>42</v>
      </c>
      <c r="E90" s="68"/>
      <c r="F90" s="60">
        <f>E69-F88</f>
        <v>1664.7116960000003</v>
      </c>
      <c r="G90" s="128"/>
      <c r="H90" s="51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s="1" customFormat="1" ht="18.75" thickTop="1">
      <c r="B91" s="15"/>
      <c r="C91" s="15"/>
      <c r="D91" s="15"/>
      <c r="E91" s="32"/>
      <c r="F91" s="15"/>
      <c r="G91" s="15"/>
      <c r="H91" s="15"/>
      <c r="I91" s="15"/>
      <c r="J91" s="15"/>
      <c r="K91" s="233" t="str">
        <f>G41</f>
        <v> Ο ΠΡΟΕΔΡΟΣ ΤΡΙΜΕΛΟΥΣ ΣΥΜΒΟΥΛΙΟΥ </v>
      </c>
      <c r="L91" s="243"/>
      <c r="M91" s="243"/>
      <c r="N91" s="258"/>
      <c r="O91" s="258"/>
      <c r="P91" s="15"/>
      <c r="Q91" s="15"/>
      <c r="R91" s="33" t="s">
        <v>5</v>
      </c>
      <c r="S91" s="15"/>
      <c r="T91" s="15"/>
      <c r="U91" s="15"/>
      <c r="V91" s="15"/>
      <c r="W91" s="15"/>
    </row>
    <row r="92" spans="2:23" s="1" customFormat="1" ht="18">
      <c r="B92" s="15"/>
      <c r="C92" s="15"/>
      <c r="D92" s="15"/>
      <c r="E92" s="15"/>
      <c r="F92" s="15"/>
      <c r="G92" s="15"/>
      <c r="H92" s="15"/>
      <c r="I92" s="15"/>
      <c r="J92" s="15"/>
      <c r="K92" s="264" t="str">
        <f>G42</f>
        <v>   Δ/ΝΣΗΣ ΤΟΥ ΠΡΩΤΟΔΙΚΕΙΟΥ </v>
      </c>
      <c r="L92" s="243"/>
      <c r="M92" s="243"/>
      <c r="N92" s="243"/>
      <c r="O92" s="243"/>
      <c r="P92" s="15"/>
      <c r="Q92" s="15"/>
      <c r="R92" s="33"/>
      <c r="S92" s="15"/>
      <c r="T92" s="15"/>
      <c r="U92" s="15"/>
      <c r="V92" s="15"/>
      <c r="W92" s="15"/>
    </row>
    <row r="93" spans="2:23" s="1" customFormat="1" ht="18">
      <c r="B93" s="15"/>
      <c r="C93" s="15"/>
      <c r="D93" s="15"/>
      <c r="E93" s="15"/>
      <c r="F93" s="15"/>
      <c r="G93" s="15"/>
      <c r="H93" s="15"/>
      <c r="I93" s="15"/>
      <c r="J93" s="29"/>
      <c r="K93" s="94"/>
      <c r="L93" s="93"/>
      <c r="M93" s="93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s="1" customFormat="1" ht="18">
      <c r="B94" s="15"/>
      <c r="C94" s="15"/>
      <c r="D94" s="15"/>
      <c r="H94" s="29"/>
      <c r="I94" s="29"/>
      <c r="J94" s="29"/>
      <c r="K94" s="49"/>
      <c r="L94" s="93"/>
      <c r="M94" s="93"/>
      <c r="N94" s="15"/>
      <c r="O94" s="15"/>
      <c r="P94" s="15"/>
      <c r="Q94" s="15"/>
      <c r="R94" s="33"/>
      <c r="S94" s="15"/>
      <c r="T94" s="15"/>
      <c r="U94" s="15"/>
      <c r="V94" s="15"/>
      <c r="W94" s="15"/>
    </row>
    <row r="95" spans="2:23" s="1" customFormat="1" ht="18">
      <c r="B95" s="15"/>
      <c r="C95" s="15"/>
      <c r="D95" s="15"/>
      <c r="H95" s="29"/>
      <c r="I95" s="29"/>
      <c r="J95" s="29"/>
      <c r="K95" s="49"/>
      <c r="L95" s="93"/>
      <c r="M95" s="93"/>
      <c r="N95" s="15"/>
      <c r="O95" s="15"/>
      <c r="P95" s="15"/>
      <c r="Q95" s="15"/>
      <c r="R95" s="15" t="s">
        <v>5</v>
      </c>
      <c r="S95" s="15"/>
      <c r="T95" s="15"/>
      <c r="U95" s="15"/>
      <c r="V95" s="15"/>
      <c r="W95" s="15"/>
    </row>
    <row r="96" spans="2:24" ht="18">
      <c r="B96" s="15"/>
      <c r="C96" s="15"/>
      <c r="D96" s="29"/>
      <c r="H96" s="29"/>
      <c r="I96" s="29"/>
      <c r="J96" s="15"/>
      <c r="K96" s="242">
        <f>G46</f>
        <v>0</v>
      </c>
      <c r="L96" s="243"/>
      <c r="M96" s="243"/>
      <c r="N96" s="256"/>
      <c r="O96" s="256"/>
      <c r="P96" s="15"/>
      <c r="Q96" s="15"/>
      <c r="R96" s="15"/>
      <c r="S96" s="15"/>
      <c r="T96" s="15"/>
      <c r="U96" s="15"/>
      <c r="V96" s="15"/>
      <c r="W96" s="15"/>
      <c r="X96" s="1"/>
    </row>
    <row r="97" spans="2:24" ht="18">
      <c r="B97" s="15"/>
      <c r="C97" s="15"/>
      <c r="D97" s="29"/>
      <c r="H97" s="15"/>
      <c r="I97" s="15"/>
      <c r="J97" s="15"/>
      <c r="K97" s="242" t="str">
        <f>G47</f>
        <v>ΠΡΟΕΔΡΟΣ ΠΡΩΤΟΔΙΚΩΝ</v>
      </c>
      <c r="L97" s="243"/>
      <c r="M97" s="243"/>
      <c r="N97" s="258"/>
      <c r="O97" s="258"/>
      <c r="P97" s="15"/>
      <c r="Q97" s="15"/>
      <c r="R97" s="15"/>
      <c r="S97" s="15"/>
      <c r="T97" s="15"/>
      <c r="U97" s="15"/>
      <c r="V97" s="15"/>
      <c r="W97" s="15"/>
      <c r="X97" s="1"/>
    </row>
    <row r="98" spans="2:24" ht="15">
      <c r="B98" s="15"/>
      <c r="C98" s="15"/>
      <c r="D98" s="15" t="s">
        <v>5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"/>
    </row>
    <row r="99" spans="2:24" ht="15">
      <c r="B99" s="15"/>
      <c r="C99" s="15"/>
      <c r="D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"/>
    </row>
    <row r="100" spans="2:24" ht="15">
      <c r="B100" s="15"/>
      <c r="C100" s="15"/>
      <c r="D100" s="32" t="s">
        <v>5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"/>
    </row>
    <row r="101" spans="2:24" ht="15.75">
      <c r="B101" s="15"/>
      <c r="C101" s="15"/>
      <c r="D101" s="15"/>
      <c r="E101" s="16"/>
      <c r="F101" s="16"/>
      <c r="G101" s="16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"/>
    </row>
    <row r="102" spans="2:24" ht="18">
      <c r="B102" s="15"/>
      <c r="C102" s="49" t="s">
        <v>67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32"/>
      <c r="Q102" s="32"/>
      <c r="R102" s="15"/>
      <c r="S102" s="15"/>
      <c r="T102" s="15"/>
      <c r="U102" s="15"/>
      <c r="V102" s="15"/>
      <c r="W102" s="15"/>
      <c r="X102" s="1"/>
    </row>
    <row r="103" spans="2:2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"/>
      <c r="Q106" s="4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4"/>
      <c r="Q112" s="4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8:9" ht="12.75">
      <c r="H114" s="1"/>
      <c r="I114" s="1"/>
    </row>
  </sheetData>
  <sheetProtection/>
  <mergeCells count="42">
    <mergeCell ref="B88:E88"/>
    <mergeCell ref="J56:K56"/>
    <mergeCell ref="J55:K55"/>
    <mergeCell ref="S54:U54"/>
    <mergeCell ref="L54:O54"/>
    <mergeCell ref="K97:O97"/>
    <mergeCell ref="L88:N88"/>
    <mergeCell ref="K91:O91"/>
    <mergeCell ref="K92:O92"/>
    <mergeCell ref="K96:O96"/>
    <mergeCell ref="H8:S8"/>
    <mergeCell ref="C53:D53"/>
    <mergeCell ref="R41:V41"/>
    <mergeCell ref="B41:C41"/>
    <mergeCell ref="R39:V39"/>
    <mergeCell ref="G37:I37"/>
    <mergeCell ref="G38:I38"/>
    <mergeCell ref="G39:I39"/>
    <mergeCell ref="B38:C38"/>
    <mergeCell ref="S49:U49"/>
    <mergeCell ref="R42:V42"/>
    <mergeCell ref="E31:H31"/>
    <mergeCell ref="R46:V46"/>
    <mergeCell ref="R47:V47"/>
    <mergeCell ref="B31:C31"/>
    <mergeCell ref="C27:D27"/>
    <mergeCell ref="G42:I42"/>
    <mergeCell ref="G47:I47"/>
    <mergeCell ref="B37:D37"/>
    <mergeCell ref="B40:D40"/>
    <mergeCell ref="G41:I41"/>
    <mergeCell ref="B36:D36"/>
    <mergeCell ref="G4:K5"/>
    <mergeCell ref="G46:I46"/>
    <mergeCell ref="D14:F14"/>
    <mergeCell ref="B13:F13"/>
    <mergeCell ref="B17:C17"/>
    <mergeCell ref="B18:C18"/>
    <mergeCell ref="H6:K6"/>
    <mergeCell ref="G13:H13"/>
    <mergeCell ref="H7:S7"/>
    <mergeCell ref="H16:U16"/>
  </mergeCells>
  <printOptions horizontalCentered="1"/>
  <pageMargins left="0" right="0" top="0.17" bottom="0" header="0" footer="0"/>
  <pageSetup blackAndWhite="1" horizontalDpi="600" verticalDpi="600" orientation="landscape" pageOrder="overThenDown" paperSize="8" scale="66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45"/>
  <sheetViews>
    <sheetView zoomScalePageLayoutView="0" workbookViewId="0" topLeftCell="C25">
      <selection activeCell="O37" sqref="O37"/>
    </sheetView>
  </sheetViews>
  <sheetFormatPr defaultColWidth="9.00390625" defaultRowHeight="12.75"/>
  <cols>
    <col min="13" max="13" width="10.375" style="0" bestFit="1" customWidth="1"/>
  </cols>
  <sheetData>
    <row r="2" spans="1:17" ht="12.75">
      <c r="A2" s="149" t="s">
        <v>69</v>
      </c>
      <c r="B2" s="150"/>
      <c r="C2" s="150"/>
      <c r="D2" s="150" t="s">
        <v>70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2.75">
      <c r="A3" s="273" t="s">
        <v>71</v>
      </c>
      <c r="B3" s="274"/>
      <c r="C3" s="274"/>
      <c r="D3" s="274"/>
      <c r="E3" s="275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2.75">
      <c r="A4" s="151" t="s">
        <v>72</v>
      </c>
      <c r="B4" s="152"/>
      <c r="C4" s="152"/>
      <c r="D4" s="152"/>
      <c r="E4" s="153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17" ht="12.75">
      <c r="A5" s="273" t="s">
        <v>73</v>
      </c>
      <c r="B5" s="274"/>
      <c r="C5" s="274"/>
      <c r="D5" s="274"/>
      <c r="E5" s="275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17" ht="12.75">
      <c r="A6" s="151" t="s">
        <v>74</v>
      </c>
      <c r="B6" s="152"/>
      <c r="C6" s="152"/>
      <c r="D6" s="152"/>
      <c r="E6" s="153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</row>
    <row r="7" spans="1:17" ht="15.75">
      <c r="A7" s="273" t="s">
        <v>73</v>
      </c>
      <c r="B7" s="274"/>
      <c r="C7" s="274"/>
      <c r="D7" s="274"/>
      <c r="E7" s="275"/>
      <c r="F7" s="276" t="s">
        <v>75</v>
      </c>
      <c r="G7" s="277"/>
      <c r="H7" s="278"/>
      <c r="I7" s="278"/>
      <c r="J7" s="278"/>
      <c r="K7" s="278"/>
      <c r="L7" s="278"/>
      <c r="M7" s="278"/>
      <c r="N7" s="278"/>
      <c r="O7" s="150"/>
      <c r="P7" s="150"/>
      <c r="Q7" s="150"/>
    </row>
    <row r="8" spans="1:17" ht="12.75">
      <c r="A8" s="151" t="s">
        <v>76</v>
      </c>
      <c r="B8" s="152"/>
      <c r="C8" s="152"/>
      <c r="D8" s="152"/>
      <c r="E8" s="153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17" ht="12.75">
      <c r="A9" s="273" t="s">
        <v>77</v>
      </c>
      <c r="B9" s="274"/>
      <c r="C9" s="274"/>
      <c r="D9" s="274"/>
      <c r="E9" s="275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</row>
    <row r="10" spans="1:17" ht="12.75">
      <c r="A10" s="154" t="s">
        <v>78</v>
      </c>
      <c r="B10" s="155"/>
      <c r="C10" s="155"/>
      <c r="D10" s="156" t="s">
        <v>79</v>
      </c>
      <c r="E10" s="157"/>
      <c r="F10" s="150"/>
      <c r="G10" s="150"/>
      <c r="H10" s="279" t="s">
        <v>80</v>
      </c>
      <c r="I10" s="279"/>
      <c r="J10" s="279"/>
      <c r="K10" s="158">
        <v>43101</v>
      </c>
      <c r="L10" s="159" t="s">
        <v>81</v>
      </c>
      <c r="M10" s="158">
        <v>43465</v>
      </c>
      <c r="N10" s="150"/>
      <c r="O10" s="150"/>
      <c r="P10" s="150"/>
      <c r="Q10" s="150"/>
    </row>
    <row r="11" spans="1:17" ht="12.75">
      <c r="A11" s="150"/>
      <c r="B11" s="150"/>
      <c r="C11" s="150"/>
      <c r="D11" s="150"/>
      <c r="E11" s="150"/>
      <c r="F11" s="150"/>
      <c r="G11" s="150"/>
      <c r="H11" s="280"/>
      <c r="I11" s="280"/>
      <c r="J11" s="280"/>
      <c r="K11" s="280"/>
      <c r="L11" s="280"/>
      <c r="M11" s="280"/>
      <c r="N11" s="150"/>
      <c r="O11" s="150"/>
      <c r="P11" s="150"/>
      <c r="Q11" s="150"/>
    </row>
    <row r="12" spans="1:17" ht="12.75">
      <c r="A12" s="149" t="s">
        <v>82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 t="s">
        <v>83</v>
      </c>
      <c r="M12" s="150"/>
      <c r="N12" s="150"/>
      <c r="O12" s="150"/>
      <c r="P12" s="150"/>
      <c r="Q12" s="150"/>
    </row>
    <row r="13" spans="1:17" ht="12.75">
      <c r="A13" s="273"/>
      <c r="B13" s="274"/>
      <c r="C13" s="274"/>
      <c r="D13" s="274"/>
      <c r="E13" s="274"/>
      <c r="F13" s="160"/>
      <c r="G13" s="160"/>
      <c r="H13" s="274"/>
      <c r="I13" s="274"/>
      <c r="J13" s="274"/>
      <c r="K13" s="160"/>
      <c r="L13" s="160"/>
      <c r="M13" s="281"/>
      <c r="N13" s="281"/>
      <c r="O13" s="281"/>
      <c r="P13" s="160"/>
      <c r="Q13" s="161"/>
    </row>
    <row r="14" spans="1:17" ht="12.75">
      <c r="A14" s="282" t="s">
        <v>84</v>
      </c>
      <c r="B14" s="283"/>
      <c r="C14" s="283"/>
      <c r="D14" s="283" t="s">
        <v>85</v>
      </c>
      <c r="E14" s="283"/>
      <c r="F14" s="208" t="s">
        <v>159</v>
      </c>
      <c r="G14" s="152"/>
      <c r="H14" s="283"/>
      <c r="I14" s="283"/>
      <c r="J14" s="283"/>
      <c r="K14" s="152"/>
      <c r="L14" s="152" t="s">
        <v>86</v>
      </c>
      <c r="M14" s="152" t="s">
        <v>87</v>
      </c>
      <c r="N14" s="162"/>
      <c r="O14" s="207" t="s">
        <v>160</v>
      </c>
      <c r="P14" s="211"/>
      <c r="Q14" s="212"/>
    </row>
    <row r="15" spans="1:17" ht="18.75" thickBot="1">
      <c r="A15" s="200" t="str">
        <f>'ΚΑΤΑΣΤΑΣΗ ΠΛΗΡΩΜΗΣ'!E5</f>
        <v>ΠΠΠ</v>
      </c>
      <c r="B15" s="201"/>
      <c r="C15" s="201"/>
      <c r="D15" s="201" t="str">
        <f>'ΚΑΤΑΣΤΑΣΗ ΠΛΗΡΩΜΗΣ'!E6</f>
        <v>ΑΑΑ</v>
      </c>
      <c r="E15" s="201"/>
      <c r="F15" s="163" t="str">
        <f>'ΚΑΤΑΣΤΑΣΗ ΠΛΗΡΩΜΗΣ'!E7</f>
        <v>ΘΘΘ</v>
      </c>
      <c r="G15" s="163"/>
      <c r="H15" s="163"/>
      <c r="I15" s="284"/>
      <c r="J15" s="284"/>
      <c r="K15" s="284"/>
      <c r="L15" s="164">
        <f>'ΚΑΤΑΣΤΑΣΗ ΠΛΗΡΩΜΗΣ'!C25</f>
        <v>1111</v>
      </c>
      <c r="M15" s="164">
        <f>'ΚΑΤΑΣΤΑΣΗ ΠΛΗΡΩΜΗΣ'!C26</f>
        <v>2222</v>
      </c>
      <c r="N15" s="165"/>
      <c r="O15" s="209"/>
      <c r="P15" s="213"/>
      <c r="Q15" s="214"/>
    </row>
    <row r="16" spans="1:17" ht="13.5" thickTop="1">
      <c r="A16" s="288" t="s">
        <v>88</v>
      </c>
      <c r="B16" s="283"/>
      <c r="C16" s="283"/>
      <c r="D16" s="283"/>
      <c r="E16" s="283"/>
      <c r="F16" s="283"/>
      <c r="G16" s="283"/>
      <c r="H16" s="283"/>
      <c r="I16" s="289" t="s">
        <v>89</v>
      </c>
      <c r="J16" s="289"/>
      <c r="K16" s="289"/>
      <c r="L16" s="152"/>
      <c r="M16" s="152"/>
      <c r="N16" s="152" t="s">
        <v>90</v>
      </c>
      <c r="O16" s="152"/>
      <c r="P16" s="152"/>
      <c r="Q16" s="210"/>
    </row>
    <row r="17" spans="1:17" ht="12.75">
      <c r="A17" s="216" t="s">
        <v>91</v>
      </c>
      <c r="B17" s="217"/>
      <c r="C17" s="217"/>
      <c r="D17" s="217"/>
      <c r="E17" s="290"/>
      <c r="F17" s="290"/>
      <c r="G17" s="290"/>
      <c r="H17" s="290"/>
      <c r="I17" s="215"/>
      <c r="J17" s="165"/>
      <c r="K17" s="165"/>
      <c r="L17" s="165"/>
      <c r="M17" s="165"/>
      <c r="N17" s="165"/>
      <c r="O17" s="165"/>
      <c r="P17" s="165"/>
      <c r="Q17" s="166"/>
    </row>
    <row r="18" spans="1:17" ht="12.75">
      <c r="A18" s="291"/>
      <c r="B18" s="292"/>
      <c r="C18" s="292"/>
      <c r="D18" s="292"/>
      <c r="E18" s="292"/>
      <c r="F18" s="292"/>
      <c r="G18" s="292"/>
      <c r="H18" s="292"/>
      <c r="I18" s="155"/>
      <c r="J18" s="155"/>
      <c r="K18" s="155"/>
      <c r="L18" s="155"/>
      <c r="M18" s="155"/>
      <c r="N18" s="155"/>
      <c r="O18" s="155"/>
      <c r="P18" s="155"/>
      <c r="Q18" s="167"/>
    </row>
    <row r="19" spans="1:17" ht="12.75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</row>
    <row r="20" spans="1:17" ht="12.75">
      <c r="A20" s="149" t="s">
        <v>92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1:17" ht="12.7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</row>
    <row r="22" spans="1:17" ht="12.75">
      <c r="A22" s="302" t="s">
        <v>93</v>
      </c>
      <c r="B22" s="302"/>
      <c r="C22" s="302"/>
      <c r="D22" s="302" t="s">
        <v>94</v>
      </c>
      <c r="E22" s="285" t="s">
        <v>95</v>
      </c>
      <c r="F22" s="285"/>
      <c r="G22" s="285"/>
      <c r="H22" s="285"/>
      <c r="I22" s="285"/>
      <c r="J22" s="300" t="s">
        <v>96</v>
      </c>
      <c r="K22" s="300" t="s">
        <v>97</v>
      </c>
      <c r="L22" s="302" t="s">
        <v>98</v>
      </c>
      <c r="M22" s="302" t="s">
        <v>99</v>
      </c>
      <c r="N22" s="286" t="s">
        <v>100</v>
      </c>
      <c r="O22" s="293" t="s">
        <v>101</v>
      </c>
      <c r="P22" s="286" t="s">
        <v>102</v>
      </c>
      <c r="Q22" s="293"/>
    </row>
    <row r="23" spans="1:17" ht="41.25" customHeight="1">
      <c r="A23" s="302"/>
      <c r="B23" s="302"/>
      <c r="C23" s="302"/>
      <c r="D23" s="302"/>
      <c r="E23" s="168" t="s">
        <v>103</v>
      </c>
      <c r="F23" s="169" t="s">
        <v>104</v>
      </c>
      <c r="G23" s="169" t="s">
        <v>105</v>
      </c>
      <c r="H23" s="169" t="s">
        <v>106</v>
      </c>
      <c r="I23" s="170" t="s">
        <v>107</v>
      </c>
      <c r="J23" s="301"/>
      <c r="K23" s="301"/>
      <c r="L23" s="302"/>
      <c r="M23" s="302"/>
      <c r="N23" s="287"/>
      <c r="O23" s="294"/>
      <c r="P23" s="287"/>
      <c r="Q23" s="294"/>
    </row>
    <row r="24" spans="1:17" ht="12.75">
      <c r="A24" s="295"/>
      <c r="B24" s="296"/>
      <c r="C24" s="297"/>
      <c r="D24" s="171">
        <f>'ΚΑΤΑΣΤΑΣΗ ΠΛΗΡΩΜΗΣ'!E18</f>
        <v>1669.92</v>
      </c>
      <c r="E24" s="172">
        <f>'ΚΑΤΑΣΤΑΣΗ ΠΛΗΡΩΜΗΣ'!H18</f>
        <v>42.58296</v>
      </c>
      <c r="F24" s="172">
        <f>'ΚΑΤΑΣΤΑΣΗ ΠΛΗΡΩΜΗΣ'!J18</f>
        <v>66.8</v>
      </c>
      <c r="G24" s="172">
        <f>'ΚΑΤΑΣΤΑΣΗ ΠΛΗΡΩΜΗΣ'!K18</f>
        <v>16.6992</v>
      </c>
      <c r="H24" s="172">
        <f>'ΚΑΤΑΣΤΑΣΗ ΠΛΗΡΩΜΗΣ'!L18</f>
        <v>33.3984</v>
      </c>
      <c r="I24" s="72">
        <f>'ΚΑΤΑΣΤΑΣΗ ΠΛΗΡΩΜΗΣ'!M18</f>
        <v>111.383664</v>
      </c>
      <c r="J24" s="172"/>
      <c r="K24" s="172"/>
      <c r="L24" s="172"/>
      <c r="M24" s="172">
        <f>D24-E24-F24-G24-H24-I24</f>
        <v>1399.0557760000002</v>
      </c>
      <c r="N24" s="172"/>
      <c r="O24" s="172">
        <f>'ΚΑΤΑΣΤΑΣΗ ΠΛΗΡΩΜΗΣ'!R18</f>
        <v>279.81</v>
      </c>
      <c r="P24" s="298">
        <v>0</v>
      </c>
      <c r="Q24" s="299"/>
    </row>
    <row r="25" spans="1:17" ht="12.75">
      <c r="A25" s="295"/>
      <c r="B25" s="296"/>
      <c r="C25" s="297"/>
      <c r="D25" s="171"/>
      <c r="E25" s="172"/>
      <c r="F25" s="172"/>
      <c r="G25" s="172"/>
      <c r="H25" s="172"/>
      <c r="I25" s="72"/>
      <c r="J25" s="172"/>
      <c r="K25" s="172"/>
      <c r="L25" s="172"/>
      <c r="M25" s="172"/>
      <c r="N25" s="172"/>
      <c r="O25" s="172"/>
      <c r="P25" s="298"/>
      <c r="Q25" s="299"/>
    </row>
    <row r="26" spans="1:17" ht="12.75">
      <c r="A26" s="295"/>
      <c r="B26" s="296"/>
      <c r="C26" s="297"/>
      <c r="D26" s="171"/>
      <c r="E26" s="172"/>
      <c r="F26" s="172"/>
      <c r="G26" s="172"/>
      <c r="H26" s="172"/>
      <c r="I26" s="72"/>
      <c r="J26" s="172"/>
      <c r="K26" s="172"/>
      <c r="L26" s="172"/>
      <c r="M26" s="172"/>
      <c r="N26" s="172"/>
      <c r="O26" s="172"/>
      <c r="P26" s="298"/>
      <c r="Q26" s="299"/>
    </row>
    <row r="27" spans="1:17" ht="12.75">
      <c r="A27" s="303"/>
      <c r="B27" s="303"/>
      <c r="C27" s="303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298"/>
      <c r="Q27" s="299"/>
    </row>
    <row r="28" spans="1:17" ht="12.75">
      <c r="A28" s="303"/>
      <c r="B28" s="303"/>
      <c r="C28" s="303"/>
      <c r="D28" s="171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298"/>
      <c r="Q28" s="299"/>
    </row>
    <row r="29" spans="1:17" ht="12.75">
      <c r="A29" s="303"/>
      <c r="B29" s="303"/>
      <c r="C29" s="303"/>
      <c r="D29" s="171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298"/>
      <c r="Q29" s="299"/>
    </row>
    <row r="30" spans="1:17" ht="12.75">
      <c r="A30" s="303"/>
      <c r="B30" s="303"/>
      <c r="C30" s="303"/>
      <c r="D30" s="171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298"/>
      <c r="Q30" s="299"/>
    </row>
    <row r="31" spans="1:17" ht="12.75">
      <c r="A31" s="308" t="s">
        <v>108</v>
      </c>
      <c r="B31" s="308"/>
      <c r="C31" s="308"/>
      <c r="D31" s="171">
        <f>SUM(D24:D30)</f>
        <v>1669.92</v>
      </c>
      <c r="E31" s="172">
        <f aca="true" t="shared" si="0" ref="E31:P31">SUM(E24:E30)</f>
        <v>42.58296</v>
      </c>
      <c r="F31" s="172">
        <f t="shared" si="0"/>
        <v>66.8</v>
      </c>
      <c r="G31" s="172">
        <f>SUM(G24:G30)</f>
        <v>16.6992</v>
      </c>
      <c r="H31" s="172">
        <f t="shared" si="0"/>
        <v>33.3984</v>
      </c>
      <c r="I31" s="172">
        <f t="shared" si="0"/>
        <v>111.383664</v>
      </c>
      <c r="J31" s="172">
        <f t="shared" si="0"/>
        <v>0</v>
      </c>
      <c r="K31" s="172">
        <f t="shared" si="0"/>
        <v>0</v>
      </c>
      <c r="L31" s="172">
        <f>SUM(L24:L30)</f>
        <v>0</v>
      </c>
      <c r="M31" s="172">
        <f t="shared" si="0"/>
        <v>1399.0557760000002</v>
      </c>
      <c r="N31" s="172">
        <f t="shared" si="0"/>
        <v>0</v>
      </c>
      <c r="O31" s="172">
        <f t="shared" si="0"/>
        <v>279.81</v>
      </c>
      <c r="P31" s="298">
        <f t="shared" si="0"/>
        <v>0</v>
      </c>
      <c r="Q31" s="299"/>
    </row>
    <row r="32" spans="1:17" ht="12.7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</row>
    <row r="33" spans="1:17" ht="12.75">
      <c r="A33" s="149" t="s">
        <v>109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309"/>
      <c r="O33" s="310"/>
      <c r="P33" s="310"/>
      <c r="Q33" s="150"/>
    </row>
    <row r="34" spans="1:17" ht="12.7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</row>
    <row r="35" spans="1:17" ht="12.75">
      <c r="A35" s="311" t="s">
        <v>110</v>
      </c>
      <c r="B35" s="311"/>
      <c r="C35" s="302" t="s">
        <v>111</v>
      </c>
      <c r="D35" s="302"/>
      <c r="E35" s="302"/>
      <c r="F35" s="302" t="s">
        <v>112</v>
      </c>
      <c r="G35" s="302"/>
      <c r="H35" s="304"/>
      <c r="I35" s="304"/>
      <c r="J35" s="302" t="s">
        <v>99</v>
      </c>
      <c r="K35" s="302" t="s">
        <v>113</v>
      </c>
      <c r="L35" s="304"/>
      <c r="M35" s="150"/>
      <c r="N35" s="271" t="s">
        <v>168</v>
      </c>
      <c r="O35" s="271"/>
      <c r="P35" s="271"/>
      <c r="Q35" s="150"/>
    </row>
    <row r="36" spans="1:17" ht="51.75" customHeight="1">
      <c r="A36" s="311"/>
      <c r="B36" s="311"/>
      <c r="C36" s="302"/>
      <c r="D36" s="302"/>
      <c r="E36" s="302"/>
      <c r="F36" s="304"/>
      <c r="G36" s="304"/>
      <c r="H36" s="304"/>
      <c r="I36" s="304"/>
      <c r="J36" s="304"/>
      <c r="K36" s="304"/>
      <c r="L36" s="304"/>
      <c r="M36" s="156"/>
      <c r="N36" s="222"/>
      <c r="O36" s="195" t="s">
        <v>114</v>
      </c>
      <c r="P36" s="237"/>
      <c r="Q36" s="150"/>
    </row>
    <row r="37" spans="1:17" ht="51" customHeight="1">
      <c r="A37" s="313"/>
      <c r="B37" s="314"/>
      <c r="C37" s="305" t="s">
        <v>115</v>
      </c>
      <c r="D37" s="306"/>
      <c r="E37" s="173">
        <f>'ΚΑΤΑΣΤΑΣΗ ΠΛΗΡΩΜΗΣ'!E19</f>
        <v>136.3</v>
      </c>
      <c r="F37" s="307">
        <f>E37*16.22%</f>
        <v>22.10786</v>
      </c>
      <c r="G37" s="307"/>
      <c r="H37" s="307"/>
      <c r="I37" s="307"/>
      <c r="J37" s="174">
        <f>E37-F37</f>
        <v>114.19214000000001</v>
      </c>
      <c r="K37" s="307">
        <v>0</v>
      </c>
      <c r="L37" s="307"/>
      <c r="M37" s="236"/>
      <c r="N37" s="237"/>
      <c r="O37" s="195"/>
      <c r="P37" s="237"/>
      <c r="Q37" s="237"/>
    </row>
    <row r="38" spans="1:17" ht="21" customHeight="1">
      <c r="A38" s="305" t="s">
        <v>28</v>
      </c>
      <c r="B38" s="306"/>
      <c r="C38" s="305" t="s">
        <v>28</v>
      </c>
      <c r="D38" s="306"/>
      <c r="E38" s="173">
        <f>'ΚΑΤΑΣΤΑΣΗ ΠΛΗΡΩΜΗΣ'!E21</f>
        <v>300</v>
      </c>
      <c r="F38" s="307">
        <v>0</v>
      </c>
      <c r="G38" s="307"/>
      <c r="H38" s="307"/>
      <c r="I38" s="307"/>
      <c r="J38" s="174">
        <f>E38</f>
        <v>300</v>
      </c>
      <c r="K38" s="307">
        <v>0</v>
      </c>
      <c r="L38" s="307"/>
      <c r="M38" s="238"/>
      <c r="N38" s="195"/>
      <c r="P38" s="195"/>
      <c r="Q38" s="238"/>
    </row>
    <row r="39" spans="1:17" ht="24" customHeight="1">
      <c r="A39" s="312" t="s">
        <v>116</v>
      </c>
      <c r="B39" s="312"/>
      <c r="C39" s="312"/>
      <c r="D39" s="312"/>
      <c r="E39" s="173">
        <f>SUM(E37:E38)</f>
        <v>436.3</v>
      </c>
      <c r="F39" s="307">
        <f>SUM(F37:F38)</f>
        <v>22.10786</v>
      </c>
      <c r="G39" s="307"/>
      <c r="H39" s="307"/>
      <c r="I39" s="307"/>
      <c r="J39" s="174">
        <f>SUM(J37:J38)</f>
        <v>414.19214</v>
      </c>
      <c r="K39" s="307">
        <f>SUM(K37:K38)</f>
        <v>0</v>
      </c>
      <c r="L39" s="307"/>
      <c r="M39" s="175"/>
      <c r="N39" s="272" t="s">
        <v>169</v>
      </c>
      <c r="O39" s="271"/>
      <c r="P39" s="271"/>
      <c r="Q39" s="175"/>
    </row>
    <row r="40" spans="1:17" ht="12.7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271" t="s">
        <v>170</v>
      </c>
      <c r="O40" s="271"/>
      <c r="P40" s="271"/>
      <c r="Q40" s="150"/>
    </row>
    <row r="41" spans="1:17" ht="12.7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</row>
    <row r="42" spans="1:17" ht="12.75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</row>
    <row r="43" spans="1:17" ht="12.7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</row>
    <row r="44" spans="1:17" ht="12.7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</row>
    <row r="45" spans="1:17" ht="12.7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</row>
  </sheetData>
  <sheetProtection/>
  <mergeCells count="67">
    <mergeCell ref="F39:I39"/>
    <mergeCell ref="K39:L39"/>
    <mergeCell ref="A37:B37"/>
    <mergeCell ref="C37:D37"/>
    <mergeCell ref="F37:I37"/>
    <mergeCell ref="K37:L37"/>
    <mergeCell ref="C35:D36"/>
    <mergeCell ref="E35:E36"/>
    <mergeCell ref="A39:B39"/>
    <mergeCell ref="C39:D39"/>
    <mergeCell ref="A30:C30"/>
    <mergeCell ref="P30:Q30"/>
    <mergeCell ref="A38:B38"/>
    <mergeCell ref="C38:D38"/>
    <mergeCell ref="F38:I38"/>
    <mergeCell ref="K38:L38"/>
    <mergeCell ref="A31:C31"/>
    <mergeCell ref="P31:Q31"/>
    <mergeCell ref="N33:P33"/>
    <mergeCell ref="A35:B36"/>
    <mergeCell ref="A27:C27"/>
    <mergeCell ref="P27:Q27"/>
    <mergeCell ref="F35:I36"/>
    <mergeCell ref="J35:J36"/>
    <mergeCell ref="K35:L36"/>
    <mergeCell ref="N35:P35"/>
    <mergeCell ref="A28:C28"/>
    <mergeCell ref="P28:Q28"/>
    <mergeCell ref="A29:C29"/>
    <mergeCell ref="P29:Q29"/>
    <mergeCell ref="A25:C25"/>
    <mergeCell ref="P25:Q25"/>
    <mergeCell ref="A26:C26"/>
    <mergeCell ref="P26:Q26"/>
    <mergeCell ref="O22:O23"/>
    <mergeCell ref="P22:Q23"/>
    <mergeCell ref="A24:C24"/>
    <mergeCell ref="P24:Q24"/>
    <mergeCell ref="J22:J23"/>
    <mergeCell ref="K22:K23"/>
    <mergeCell ref="L22:L23"/>
    <mergeCell ref="M22:M23"/>
    <mergeCell ref="A22:C23"/>
    <mergeCell ref="D22:D23"/>
    <mergeCell ref="I15:K15"/>
    <mergeCell ref="E22:I22"/>
    <mergeCell ref="N22:N23"/>
    <mergeCell ref="A16:H16"/>
    <mergeCell ref="I16:K16"/>
    <mergeCell ref="E17:H17"/>
    <mergeCell ref="A18:H18"/>
    <mergeCell ref="D13:E13"/>
    <mergeCell ref="H13:J13"/>
    <mergeCell ref="M13:O13"/>
    <mergeCell ref="A14:C14"/>
    <mergeCell ref="D14:E14"/>
    <mergeCell ref="H14:J14"/>
    <mergeCell ref="N40:P40"/>
    <mergeCell ref="N39:P39"/>
    <mergeCell ref="A3:E3"/>
    <mergeCell ref="A5:E5"/>
    <mergeCell ref="A7:E7"/>
    <mergeCell ref="F7:N7"/>
    <mergeCell ref="A9:E9"/>
    <mergeCell ref="H10:J10"/>
    <mergeCell ref="H11:M11"/>
    <mergeCell ref="A13:C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6"/>
  <sheetViews>
    <sheetView zoomScalePageLayoutView="0" workbookViewId="0" topLeftCell="A19">
      <selection activeCell="C40" sqref="C40:D47"/>
    </sheetView>
  </sheetViews>
  <sheetFormatPr defaultColWidth="9.00390625" defaultRowHeight="12.75"/>
  <cols>
    <col min="1" max="1" width="25.25390625" style="0" customWidth="1"/>
    <col min="2" max="2" width="20.00390625" style="0" customWidth="1"/>
    <col min="3" max="3" width="20.625" style="0" customWidth="1"/>
    <col min="4" max="4" width="19.625" style="0" customWidth="1"/>
  </cols>
  <sheetData>
    <row r="2" spans="1:4" ht="12.75">
      <c r="A2" s="328" t="s">
        <v>117</v>
      </c>
      <c r="B2" s="328"/>
      <c r="C2" s="328"/>
      <c r="D2" s="328"/>
    </row>
    <row r="3" spans="1:4" ht="12.75">
      <c r="A3" s="328" t="s">
        <v>118</v>
      </c>
      <c r="B3" s="328"/>
      <c r="C3" s="328"/>
      <c r="D3" s="328"/>
    </row>
    <row r="4" spans="1:4" ht="12.75">
      <c r="A4" s="328" t="s">
        <v>119</v>
      </c>
      <c r="B4" s="328"/>
      <c r="C4" s="328"/>
      <c r="D4" s="328"/>
    </row>
    <row r="6" spans="1:4" ht="12.75">
      <c r="A6" s="329" t="s">
        <v>167</v>
      </c>
      <c r="B6" s="328"/>
      <c r="C6" s="328"/>
      <c r="D6" s="328"/>
    </row>
    <row r="8" spans="1:4" ht="12.75">
      <c r="A8" s="315" t="s">
        <v>120</v>
      </c>
      <c r="B8" s="316"/>
      <c r="C8" s="316"/>
      <c r="D8" s="317"/>
    </row>
    <row r="9" spans="1:4" ht="12.75">
      <c r="A9" s="318" t="s">
        <v>121</v>
      </c>
      <c r="B9" s="319"/>
      <c r="C9" s="320"/>
      <c r="D9" s="178" t="s">
        <v>122</v>
      </c>
    </row>
    <row r="10" spans="1:4" ht="12.75">
      <c r="A10" s="321" t="s">
        <v>79</v>
      </c>
      <c r="B10" s="322"/>
      <c r="C10" s="323"/>
      <c r="D10" s="179"/>
    </row>
    <row r="11" spans="1:4" ht="12.75">
      <c r="A11" s="318" t="s">
        <v>123</v>
      </c>
      <c r="B11" s="319"/>
      <c r="C11" s="320"/>
      <c r="D11" s="178" t="s">
        <v>124</v>
      </c>
    </row>
    <row r="12" spans="1:4" ht="12.75">
      <c r="A12" s="273" t="s">
        <v>125</v>
      </c>
      <c r="B12" s="274"/>
      <c r="C12" s="274"/>
      <c r="D12" s="274"/>
    </row>
    <row r="13" spans="1:4" ht="12.75">
      <c r="A13" s="318" t="s">
        <v>126</v>
      </c>
      <c r="B13" s="319"/>
      <c r="C13" s="319"/>
      <c r="D13" s="177"/>
    </row>
    <row r="14" spans="1:4" ht="12.75">
      <c r="A14" s="273" t="s">
        <v>77</v>
      </c>
      <c r="B14" s="274"/>
      <c r="C14" s="274"/>
      <c r="D14" s="274"/>
    </row>
    <row r="15" spans="1:4" ht="12.75">
      <c r="A15" s="180"/>
      <c r="B15" s="180"/>
      <c r="C15" s="180"/>
      <c r="D15" s="180"/>
    </row>
    <row r="16" spans="1:4" ht="12.75">
      <c r="A16" s="324" t="s">
        <v>127</v>
      </c>
      <c r="B16" s="324"/>
      <c r="C16" s="324"/>
      <c r="D16" s="324"/>
    </row>
    <row r="17" spans="1:4" ht="12.75">
      <c r="A17" s="176" t="s">
        <v>121</v>
      </c>
      <c r="B17" s="181"/>
      <c r="C17" s="182"/>
      <c r="D17" s="178" t="s">
        <v>128</v>
      </c>
    </row>
    <row r="18" spans="1:4" ht="12.75">
      <c r="A18" s="220">
        <f>'ΚΑΤΑΣΤΑΣΗ ΠΛΗΡΩΜΗΣ'!C25</f>
        <v>1111</v>
      </c>
      <c r="B18" s="203"/>
      <c r="C18" s="204"/>
      <c r="D18" s="183"/>
    </row>
    <row r="19" spans="1:4" ht="12.75">
      <c r="A19" s="176" t="s">
        <v>123</v>
      </c>
      <c r="B19" s="181"/>
      <c r="C19" s="182"/>
      <c r="D19" s="178" t="s">
        <v>124</v>
      </c>
    </row>
    <row r="20" spans="1:4" ht="13.5" thickBot="1">
      <c r="A20" s="205" t="str">
        <f>'ΚΑΤΑΣΤΑΣΗ ΠΛΗΡΩΜΗΣ'!E5</f>
        <v>ΠΠΠ</v>
      </c>
      <c r="B20" s="206" t="str">
        <f>'ΚΑΤΑΣΤΑΣΗ ΠΛΗΡΩΜΗΣ'!E6</f>
        <v>ΑΑΑ</v>
      </c>
      <c r="C20" s="206" t="str">
        <f>'ΚΑΤΑΣΤΑΣΗ ΠΛΗΡΩΜΗΣ'!E7</f>
        <v>ΘΘΘ</v>
      </c>
      <c r="D20" s="221">
        <f>'ΒΕΒΑΙΩΣΗ ΕΙΣΟΔΗΜΑΤΟΣ'!I17</f>
        <v>0</v>
      </c>
    </row>
    <row r="21" spans="1:4" ht="13.5" thickTop="1">
      <c r="A21" s="318" t="s">
        <v>126</v>
      </c>
      <c r="B21" s="319"/>
      <c r="C21" s="181"/>
      <c r="D21" s="182"/>
    </row>
    <row r="22" spans="1:4" ht="12.75">
      <c r="A22" s="202" t="str">
        <f>'ΒΕΒΑΙΩΣΗ ΕΙΣΟΔΗΜΑΤΟΣ'!A17</f>
        <v>ΧΑΛ… ΡΟΔ….3…1523…</v>
      </c>
      <c r="B22" s="203"/>
      <c r="C22" s="203"/>
      <c r="D22" s="204"/>
    </row>
    <row r="23" spans="1:4" ht="12.75">
      <c r="A23" s="180"/>
      <c r="B23" s="180"/>
      <c r="C23" s="180"/>
      <c r="D23" s="180"/>
    </row>
    <row r="24" spans="1:4" ht="12.75">
      <c r="A24" s="325" t="s">
        <v>129</v>
      </c>
      <c r="B24" s="326"/>
      <c r="C24" s="326"/>
      <c r="D24" s="327"/>
    </row>
    <row r="25" spans="1:4" ht="12.75">
      <c r="A25" s="184" t="s">
        <v>130</v>
      </c>
      <c r="B25" s="184" t="s">
        <v>131</v>
      </c>
      <c r="C25" s="185" t="s">
        <v>132</v>
      </c>
      <c r="D25" s="185" t="s">
        <v>133</v>
      </c>
    </row>
    <row r="26" spans="1:4" ht="21.75">
      <c r="A26" s="186" t="s">
        <v>134</v>
      </c>
      <c r="B26" s="186" t="s">
        <v>135</v>
      </c>
      <c r="C26" s="186" t="s">
        <v>136</v>
      </c>
      <c r="D26" s="187" t="s">
        <v>137</v>
      </c>
    </row>
    <row r="27" spans="1:4" ht="12.75">
      <c r="A27" s="188" t="s">
        <v>37</v>
      </c>
      <c r="B27" s="189">
        <f>'ΚΑΤΑΣΤΑΣΗ ΠΛΗΡΩΜΗΣ'!E24</f>
        <v>161.27</v>
      </c>
      <c r="C27" s="190">
        <v>0.15</v>
      </c>
      <c r="D27" s="191">
        <f>B27*C27</f>
        <v>24.1905</v>
      </c>
    </row>
    <row r="28" spans="1:4" ht="12.75">
      <c r="A28" s="188"/>
      <c r="B28" s="189"/>
      <c r="C28" s="190"/>
      <c r="D28" s="191"/>
    </row>
    <row r="29" spans="1:4" ht="12.75">
      <c r="A29" s="188"/>
      <c r="B29" s="189"/>
      <c r="C29" s="190"/>
      <c r="D29" s="191"/>
    </row>
    <row r="30" spans="1:4" ht="12.75">
      <c r="A30" s="188"/>
      <c r="B30" s="189"/>
      <c r="C30" s="190"/>
      <c r="D30" s="191"/>
    </row>
    <row r="31" spans="1:4" ht="12.75">
      <c r="A31" s="188"/>
      <c r="B31" s="192"/>
      <c r="C31" s="193"/>
      <c r="D31" s="194"/>
    </row>
    <row r="32" spans="1:4" ht="12.75">
      <c r="A32" s="188"/>
      <c r="B32" s="192"/>
      <c r="C32" s="193"/>
      <c r="D32" s="194"/>
    </row>
    <row r="33" spans="1:4" ht="12.75">
      <c r="A33" s="188"/>
      <c r="B33" s="192"/>
      <c r="C33" s="193"/>
      <c r="D33" s="194"/>
    </row>
    <row r="34" spans="1:4" ht="12.75">
      <c r="A34" s="188"/>
      <c r="B34" s="192"/>
      <c r="C34" s="193"/>
      <c r="D34" s="194"/>
    </row>
    <row r="35" spans="1:4" ht="12.75">
      <c r="A35" s="188"/>
      <c r="B35" s="192"/>
      <c r="C35" s="193"/>
      <c r="D35" s="194"/>
    </row>
    <row r="36" spans="1:4" ht="12.75">
      <c r="A36" s="188"/>
      <c r="B36" s="192"/>
      <c r="C36" s="193"/>
      <c r="D36" s="194"/>
    </row>
    <row r="37" spans="1:4" ht="12.75">
      <c r="A37" s="188"/>
      <c r="B37" s="192"/>
      <c r="C37" s="193"/>
      <c r="D37" s="194"/>
    </row>
    <row r="38" spans="1:4" ht="12.75">
      <c r="A38" s="188" t="s">
        <v>138</v>
      </c>
      <c r="B38" s="189">
        <f>SUM(B27:B37)</f>
        <v>161.27</v>
      </c>
      <c r="C38" s="190">
        <f>SUM(C27:C37)</f>
        <v>0.15</v>
      </c>
      <c r="D38" s="191">
        <f>SUM(D27:D37)</f>
        <v>24.1905</v>
      </c>
    </row>
    <row r="40" spans="2:4" ht="12.75">
      <c r="B40" s="195" t="s">
        <v>168</v>
      </c>
      <c r="C40" s="195"/>
      <c r="D40" s="195"/>
    </row>
    <row r="41" spans="2:4" ht="12.75">
      <c r="B41" s="195" t="s">
        <v>114</v>
      </c>
      <c r="C41" s="195"/>
      <c r="D41" s="195"/>
    </row>
    <row r="42" spans="2:4" ht="12.75">
      <c r="B42" s="195"/>
      <c r="C42" s="195"/>
      <c r="D42" s="195"/>
    </row>
    <row r="43" spans="2:4" ht="12.75">
      <c r="B43" s="195"/>
      <c r="C43" s="195"/>
      <c r="D43" s="195"/>
    </row>
    <row r="45" spans="1:4" ht="12.75">
      <c r="A45" s="196"/>
      <c r="B45" s="197" t="s">
        <v>169</v>
      </c>
      <c r="C45" s="197"/>
      <c r="D45" s="197"/>
    </row>
    <row r="46" spans="2:4" ht="12.75">
      <c r="B46" s="195" t="s">
        <v>170</v>
      </c>
      <c r="C46" s="195"/>
      <c r="D46" s="195"/>
    </row>
  </sheetData>
  <sheetProtection/>
  <mergeCells count="14">
    <mergeCell ref="A2:D2"/>
    <mergeCell ref="A3:D3"/>
    <mergeCell ref="A4:D4"/>
    <mergeCell ref="A6:D6"/>
    <mergeCell ref="A16:D16"/>
    <mergeCell ref="A21:B21"/>
    <mergeCell ref="A24:D24"/>
    <mergeCell ref="A12:D12"/>
    <mergeCell ref="A13:C13"/>
    <mergeCell ref="A14:D14"/>
    <mergeCell ref="A8:D8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LOGIST1</cp:lastModifiedBy>
  <cp:lastPrinted>2017-07-19T05:29:14Z</cp:lastPrinted>
  <dcterms:created xsi:type="dcterms:W3CDTF">2016-07-15T09:43:32Z</dcterms:created>
  <dcterms:modified xsi:type="dcterms:W3CDTF">2018-04-04T06:37:19Z</dcterms:modified>
  <cp:category/>
  <cp:version/>
  <cp:contentType/>
  <cp:contentStatus/>
</cp:coreProperties>
</file>