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9495" activeTab="0"/>
  </bookViews>
  <sheets>
    <sheet name="ΚΑΤΑΣΤΑΣΗ ΠΛΗΡΩΜΗΣ" sheetId="1" r:id="rId1"/>
  </sheets>
  <definedNames/>
  <calcPr fullCalcOnLoad="1"/>
</workbook>
</file>

<file path=xl/sharedStrings.xml><?xml version="1.0" encoding="utf-8"?>
<sst xmlns="http://schemas.openxmlformats.org/spreadsheetml/2006/main" count="123" uniqueCount="98">
  <si>
    <t>ΜΙΣΘΟΔΟΤΙΚΗ ΚΑΤΑΣΤΑΣΗ</t>
  </si>
  <si>
    <t>Υπουργείο Δικαιοσύνης</t>
  </si>
  <si>
    <t>Κωδ. αρ. 17</t>
  </si>
  <si>
    <t>Ειδικός φορέας: Δικαστήρια</t>
  </si>
  <si>
    <t>Κωδ. αρ. 210</t>
  </si>
  <si>
    <t xml:space="preserve"> </t>
  </si>
  <si>
    <t>0288</t>
  </si>
  <si>
    <t>ΚΡΑΤΗΣΕΙΣ ΕΡΓ+ΑΣΦΑΛ+ΦΟΡΟΙ</t>
  </si>
  <si>
    <t xml:space="preserve">ΟΝΟΜΑΤΕΠΩΝΥΜΟ </t>
  </si>
  <si>
    <t xml:space="preserve">α1. Επιδικασθέν ποσό </t>
  </si>
  <si>
    <t>α2.  Δικαστικά Έξοδα</t>
  </si>
  <si>
    <t xml:space="preserve">β.         ΤΟΚΟΙ (6%)   </t>
  </si>
  <si>
    <t>Πληρωτέο</t>
  </si>
  <si>
    <t>Υπογραφή</t>
  </si>
  <si>
    <t>Τοκοφόρες ημέρες</t>
  </si>
  <si>
    <t>Από</t>
  </si>
  <si>
    <t>Έως</t>
  </si>
  <si>
    <t>Βεβαιώνεται το γνήσιο της υπογραφής</t>
  </si>
  <si>
    <t>Ημέρες</t>
  </si>
  <si>
    <t>της παραπάνω δικαιούχου.</t>
  </si>
  <si>
    <t>Οικονομικό έτος       :</t>
  </si>
  <si>
    <t>Υπουργείο Δικαιοσύνης, Διαφάνειας &amp; Ανθρωπίνων Δικαιωμάτων</t>
  </si>
  <si>
    <t xml:space="preserve">ΕΠΙΔΙΚΑΣΘΕΝ  ΠΟΣΟ </t>
  </si>
  <si>
    <t>ΤΟΚΟΙ</t>
  </si>
  <si>
    <t>ΥΓΕΙΟΝΟΜΙΚΗ ΠΕΡΙΘΑΛΨΗ - ΟΠΑΔ (2,55%)</t>
  </si>
  <si>
    <t>Τ.Π.Δ.Υ  (4%)</t>
  </si>
  <si>
    <t>ΥΠΕΡ ΣΥΝΤΑΞΗΣ (6,67%)</t>
  </si>
  <si>
    <t>ΦΟΡΟΣ ΕΠΙΔΙΚΑΣΘΕΝΤΟΣ ΠΟΣΟΥ (20%)</t>
  </si>
  <si>
    <t>ΦΟΡΟΣ ΤΟΚΩΝ (15%)</t>
  </si>
  <si>
    <t>ΧΑΡΤΟΣΗΜΟ ΤΟΚΩΝ (3%)</t>
  </si>
  <si>
    <t>ΟΓΑ ΧΑΡΤΟΣΗΜΟΥ ΤΟΚΩΝ (20% )</t>
  </si>
  <si>
    <t>Σύνολο κρατήσεων</t>
  </si>
  <si>
    <t xml:space="preserve">IBAN:  </t>
  </si>
  <si>
    <t xml:space="preserve">                                              </t>
  </si>
  <si>
    <t>ΕΠΙΔΙΚΑΣΘΕΝ</t>
  </si>
  <si>
    <t>ΤΕΑΔΥ ΑΣΦΑΛΙΣΜΕΝΟΥ  (3,5%)</t>
  </si>
  <si>
    <t xml:space="preserve"> γ.                      ΟΠΑΔ            α1*2,55%</t>
  </si>
  <si>
    <t xml:space="preserve">δ.     ΟΠΑΔ α1*5,1%       </t>
  </si>
  <si>
    <t xml:space="preserve">ε.        Τ.Π.Δ.Υ α1*4%        </t>
  </si>
  <si>
    <t>ζ.            εισφ. Αλ/ης 2%</t>
  </si>
  <si>
    <t>στ.           ΤΑΜ. ΠΡΟΝ 1%</t>
  </si>
  <si>
    <t>ΗΘΙΚΗ ΒΛΑΒΗ</t>
  </si>
  <si>
    <t>θ.        Συνολο κρατ. Ασφαλ.</t>
  </si>
  <si>
    <t>ι.        Συν. Κρατ εργοδ.</t>
  </si>
  <si>
    <t xml:space="preserve">ΤΑΧ. ΔΙΕΚΠ/ΣΗ : </t>
  </si>
  <si>
    <t>συν. Φόρου</t>
  </si>
  <si>
    <t>ΟΠΑΔ ΕΡΓΟΔ.</t>
  </si>
  <si>
    <t xml:space="preserve">Β.Μ. </t>
  </si>
  <si>
    <t>ΠΑΓ. ΑΠ/ΣΗ</t>
  </si>
  <si>
    <t>ΤΑΧ. Δ/ΣΗ</t>
  </si>
  <si>
    <t>ΧΡ/ΜΑ</t>
  </si>
  <si>
    <t>Επιδικασθέν ποσό</t>
  </si>
  <si>
    <t>TOKOI</t>
  </si>
  <si>
    <t>Τ.Π.Δ.Υ. (1%)</t>
  </si>
  <si>
    <t>ΕΙΣ.ΑΛ/ΗΣ (2%)</t>
  </si>
  <si>
    <t xml:space="preserve">Σύνολο αποδοχών </t>
  </si>
  <si>
    <t>ΑΦΟΡΟΛΟΓΗΤΟ</t>
  </si>
  <si>
    <t>ΥΠΟΛΟΙΠΟ - ΠΛΗΡΩΤΕΟ</t>
  </si>
  <si>
    <t>ΣΥΝΤΑΞΗΣ ΕΡΓΟΔ/ΚΗ</t>
  </si>
  <si>
    <t>ΝΟΜΙΚΩΝ</t>
  </si>
  <si>
    <t>ΔΗΜΟΣΙΟΥ</t>
  </si>
  <si>
    <t>Σ. ΚΡ. ΕΡΓ/ΤΗ</t>
  </si>
  <si>
    <t>ΤΕΑΔΥ ΑΣΦΑΛΙΣΜΕΝΟΥ  (3,5%) ΕΡΓΟΔ.</t>
  </si>
  <si>
    <t>ΣΥΝΟΛΑ</t>
  </si>
  <si>
    <t>ιβ.   ΧΑΡΤΟΣΗΜΟ ΤΟΚΩΝ   ΣΥΝ.ΤΟΚ.*3%</t>
  </si>
  <si>
    <t xml:space="preserve">  ιγ.        ΟΓΑ ΧΑΡΤΟΣΗΜΟΥ  ιβ*20% </t>
  </si>
  <si>
    <t xml:space="preserve">ιδ.                    ΦΟΡΟΣ  ΤΟΚΩΝ       *15%                </t>
  </si>
  <si>
    <t>φορος  ιβ. (1879,29-304,82-141,47)*20%=286,60</t>
  </si>
  <si>
    <t>Σύνολο φόρου (για εαπ)</t>
  </si>
  <si>
    <t xml:space="preserve"> Ο ΠΡΟΕΔΡΟΣ ΤΡΙΜΕΛΟΥΣ ΣΥΜΒΟΥΛΙΟΥ </t>
  </si>
  <si>
    <t>ΠΡΟΕΔΡΟΣ ΠΡΩΤΟΔΙΚΩΝ</t>
  </si>
  <si>
    <t>ΑΝΑΛΥΣΗ   ΚΑΤΑΣΤΑΣΗΣ</t>
  </si>
  <si>
    <t>Σ. ΚΟΣΤΟΣ</t>
  </si>
  <si>
    <t>Σ.ΚΡ. ΑΣΦΑΛ</t>
  </si>
  <si>
    <t>ΕΡΓΟΔΟΤΗ</t>
  </si>
  <si>
    <t xml:space="preserve">Σύνολο κρατήσεων, φόρων και τελών </t>
  </si>
  <si>
    <t xml:space="preserve">
ΔΙΑΦΟΡΕΣ ΑΠΟΔΟΧΩΝ ΑΝΑ ΕΙΔΟΣ ΑΠΟΔΟΧΩΝ </t>
  </si>
  <si>
    <t xml:space="preserve">  ια.                   ΦΟΡΟΣ               </t>
  </si>
  <si>
    <t xml:space="preserve">ΟΙΚ.ΕΤΟΣ       :  </t>
  </si>
  <si>
    <t>ΑΣΦ/ΝΟΥ</t>
  </si>
  <si>
    <t xml:space="preserve">η2.                Υπέρ σύντ.εργοδ/κή Νομικών α1*13,33%. </t>
  </si>
  <si>
    <t xml:space="preserve"> η1.        Υπέρ σύντ. Νομικών α1*6,67%</t>
  </si>
  <si>
    <t>Εκκαθαρίζουσα υπηρεσία:   ΠΡΩΤΟΔΙΚΕΙΟ ……….</t>
  </si>
  <si>
    <t>Ονομ/μο Εκκαθαριστή:  ………………………….. Πρόεδρος Πρωτοδικών</t>
  </si>
  <si>
    <t>Αθηνα    ………..</t>
  </si>
  <si>
    <t xml:space="preserve">   Δ/ΝΣΗΣ ΤΟΥ ΠΡΩΤΟΔΙΚΕΙΟΥ …….</t>
  </si>
  <si>
    <t xml:space="preserve">Αθήνα  </t>
  </si>
  <si>
    <t xml:space="preserve">Αθηνα    </t>
  </si>
  <si>
    <t>Εκκαθαρίζουσα υπηρεσία:   ΠΡΩΤΟΔΙΚΕΙΟ ……..</t>
  </si>
  <si>
    <t>Ονομ/μο Εκκαθαριστή:  ……………………………... Πρόεδρος Πρωτοδικών</t>
  </si>
  <si>
    <t>Πληρώσατε την δικαιούχο δικαστικό Λειτουργό,  ………………………………. Πρωτοδίκη Αθηνών,</t>
  </si>
  <si>
    <t xml:space="preserve">σύμφωνα με την υπ' αριθμ. ….../2017 απόφαση  των Μονομελούς Διοικητικού Πρωτοδικείου </t>
  </si>
  <si>
    <t xml:space="preserve">ΑΡ. ΚΑΤΑΣΤΑΣΗΣ:  </t>
  </si>
  <si>
    <t xml:space="preserve">Αριθμός κατάστασης: </t>
  </si>
  <si>
    <t xml:space="preserve">ΑΦΜ:  </t>
  </si>
  <si>
    <t xml:space="preserve">Δ.Ο.Υ: </t>
  </si>
  <si>
    <t xml:space="preserve">ΑΝΑΛΥΣΗ </t>
  </si>
  <si>
    <t>φορος τόκων  ιστ.   166,99 * 15%=25,01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</si>
</sst>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/m/yyyy;@"/>
    <numFmt numFmtId="166" formatCode="dd/mm/yy"/>
    <numFmt numFmtId="167" formatCode="#,##0.0"/>
    <numFmt numFmtId="168" formatCode="#,##0.000"/>
    <numFmt numFmtId="169" formatCode="0.000"/>
    <numFmt numFmtId="170" formatCode="0.00000"/>
    <numFmt numFmtId="171" formatCode="0.0000"/>
  </numFmts>
  <fonts count="32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0"/>
    </font>
    <font>
      <sz val="14"/>
      <name val="Arial Greek"/>
      <family val="0"/>
    </font>
    <font>
      <b/>
      <sz val="12"/>
      <name val="Arial Greek"/>
      <family val="0"/>
    </font>
    <font>
      <sz val="8"/>
      <name val="Arial Greek"/>
      <family val="0"/>
    </font>
    <font>
      <sz val="12"/>
      <name val="Arial Greek"/>
      <family val="0"/>
    </font>
    <font>
      <b/>
      <sz val="11"/>
      <color indexed="8"/>
      <name val="Calibri"/>
      <family val="2"/>
    </font>
    <font>
      <sz val="10"/>
      <color indexed="10"/>
      <name val="Arial Greek"/>
      <family val="0"/>
    </font>
    <font>
      <b/>
      <sz val="11"/>
      <name val="Arial Greek"/>
      <family val="0"/>
    </font>
    <font>
      <b/>
      <sz val="24"/>
      <name val="Arial Greek"/>
      <family val="0"/>
    </font>
    <font>
      <sz val="24"/>
      <name val="Arial Greek"/>
      <family val="0"/>
    </font>
    <font>
      <b/>
      <sz val="14"/>
      <name val="Arial Greek"/>
      <family val="0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10"/>
      <name val="Arial Greek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1" applyNumberFormat="0" applyAlignment="0" applyProtection="0"/>
    <xf numFmtId="0" fontId="19" fillId="16" borderId="2" applyNumberFormat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20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9" fillId="0" borderId="8" applyNumberFormat="0" applyFill="0" applyAlignment="0" applyProtection="0"/>
    <xf numFmtId="0" fontId="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</cellStyleXfs>
  <cellXfs count="2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justify" vertical="justify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17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3" fontId="2" fillId="0" borderId="16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 horizontal="centerContinuous"/>
    </xf>
    <xf numFmtId="4" fontId="2" fillId="0" borderId="16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4" fontId="2" fillId="0" borderId="15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3" fillId="0" borderId="22" xfId="0" applyNumberFormat="1" applyFont="1" applyFill="1" applyBorder="1" applyAlignment="1">
      <alignment horizontal="right"/>
    </xf>
    <xf numFmtId="4" fontId="3" fillId="24" borderId="22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4" fontId="12" fillId="0" borderId="23" xfId="0" applyNumberFormat="1" applyFont="1" applyFill="1" applyBorder="1" applyAlignment="1">
      <alignment/>
    </xf>
    <xf numFmtId="4" fontId="12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2" fontId="3" fillId="0" borderId="19" xfId="0" applyNumberFormat="1" applyFont="1" applyFill="1" applyBorder="1" applyAlignment="1">
      <alignment/>
    </xf>
    <xf numFmtId="2" fontId="12" fillId="0" borderId="19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Continuous"/>
    </xf>
    <xf numFmtId="4" fontId="0" fillId="0" borderId="1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centerContinuous"/>
    </xf>
    <xf numFmtId="4" fontId="0" fillId="0" borderId="1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Continuous"/>
    </xf>
    <xf numFmtId="4" fontId="0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4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3" fillId="0" borderId="10" xfId="0" applyNumberFormat="1" applyFont="1" applyFill="1" applyBorder="1" applyAlignment="1">
      <alignment horizontal="left"/>
    </xf>
    <xf numFmtId="0" fontId="13" fillId="0" borderId="30" xfId="0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5" fontId="13" fillId="0" borderId="1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9" fillId="0" borderId="0" xfId="0" applyFont="1" applyFill="1" applyAlignment="1">
      <alignment/>
    </xf>
    <xf numFmtId="2" fontId="2" fillId="0" borderId="27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12" fillId="0" borderId="33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34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35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16" fillId="0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13" fillId="0" borderId="22" xfId="0" applyNumberFormat="1" applyFont="1" applyFill="1" applyBorder="1" applyAlignment="1">
      <alignment horizontal="left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4:W114"/>
  <sheetViews>
    <sheetView tabSelected="1" view="pageBreakPreview" zoomScale="60" zoomScalePageLayoutView="0" workbookViewId="0" topLeftCell="A1">
      <selection activeCell="F42" sqref="F42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18.875" style="0" customWidth="1"/>
    <col min="4" max="4" width="18.75390625" style="0" customWidth="1"/>
    <col min="5" max="6" width="14.125" style="0" customWidth="1"/>
    <col min="7" max="7" width="24.125" style="0" customWidth="1"/>
    <col min="8" max="8" width="15.875" style="0" customWidth="1"/>
    <col min="9" max="9" width="16.375" style="0" customWidth="1"/>
    <col min="10" max="10" width="16.25390625" style="0" customWidth="1"/>
    <col min="11" max="11" width="12.625" style="0" customWidth="1"/>
    <col min="12" max="13" width="10.00390625" style="0" customWidth="1"/>
    <col min="14" max="14" width="11.25390625" style="0" customWidth="1"/>
    <col min="15" max="15" width="14.625" style="0" customWidth="1"/>
    <col min="16" max="16" width="11.25390625" style="0" customWidth="1"/>
    <col min="17" max="17" width="11.75390625" style="0" customWidth="1"/>
    <col min="18" max="18" width="13.25390625" style="0" customWidth="1"/>
    <col min="19" max="19" width="8.625" style="0" customWidth="1"/>
    <col min="20" max="20" width="8.375" style="0" customWidth="1"/>
    <col min="21" max="21" width="9.00390625" style="0" customWidth="1"/>
    <col min="22" max="23" width="12.25390625" style="0" customWidth="1"/>
    <col min="25" max="25" width="8.875" style="0" customWidth="1"/>
  </cols>
  <sheetData>
    <row r="4" spans="1:23" s="1" customFormat="1" ht="15">
      <c r="A4" s="19"/>
      <c r="B4" s="19"/>
      <c r="C4" s="19"/>
      <c r="D4" s="19"/>
      <c r="E4" s="19"/>
      <c r="F4" s="19"/>
      <c r="G4" s="183" t="s">
        <v>0</v>
      </c>
      <c r="H4" s="184"/>
      <c r="I4" s="184"/>
      <c r="J4" s="184"/>
      <c r="K4" s="185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s="1" customFormat="1" ht="32.25" customHeight="1">
      <c r="A5" s="19"/>
      <c r="B5" s="19"/>
      <c r="C5" s="19"/>
      <c r="D5" s="19"/>
      <c r="E5" s="19"/>
      <c r="F5" s="19"/>
      <c r="G5" s="185"/>
      <c r="H5" s="185"/>
      <c r="I5" s="185"/>
      <c r="J5" s="185"/>
      <c r="K5" s="185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1" customFormat="1" ht="15.75">
      <c r="A6" s="19"/>
      <c r="B6" s="19"/>
      <c r="C6" s="19"/>
      <c r="D6" s="19"/>
      <c r="E6" s="19"/>
      <c r="F6" s="19"/>
      <c r="G6" s="19"/>
      <c r="H6" s="173"/>
      <c r="I6" s="173"/>
      <c r="J6" s="173"/>
      <c r="K6" s="173"/>
      <c r="L6" s="19"/>
      <c r="M6" s="19"/>
      <c r="N6" s="19"/>
      <c r="O6" s="19"/>
      <c r="P6" s="19"/>
      <c r="T6" s="56" t="s">
        <v>92</v>
      </c>
      <c r="U6" s="37"/>
      <c r="V6" s="37"/>
      <c r="W6" s="61"/>
    </row>
    <row r="7" spans="1:22" s="66" customFormat="1" ht="25.5" customHeight="1">
      <c r="A7" s="64" t="s">
        <v>1</v>
      </c>
      <c r="B7" s="64"/>
      <c r="C7" s="64"/>
      <c r="D7" s="64"/>
      <c r="E7" s="64"/>
      <c r="F7" s="64"/>
      <c r="G7" s="64" t="s">
        <v>2</v>
      </c>
      <c r="H7" s="179" t="s">
        <v>90</v>
      </c>
      <c r="I7" s="179"/>
      <c r="J7" s="179"/>
      <c r="K7" s="179"/>
      <c r="L7" s="180"/>
      <c r="M7" s="180"/>
      <c r="N7" s="180"/>
      <c r="O7" s="180"/>
      <c r="P7" s="181"/>
      <c r="Q7" s="181"/>
      <c r="R7" s="169"/>
      <c r="T7" s="64" t="s">
        <v>78</v>
      </c>
      <c r="U7" s="64"/>
      <c r="V7" s="67">
        <v>2017</v>
      </c>
    </row>
    <row r="8" spans="1:18" s="66" customFormat="1" ht="29.25" customHeight="1">
      <c r="A8" s="64" t="s">
        <v>3</v>
      </c>
      <c r="B8" s="64"/>
      <c r="C8" s="64"/>
      <c r="D8" s="64"/>
      <c r="E8" s="64"/>
      <c r="F8" s="64"/>
      <c r="G8" s="64" t="s">
        <v>4</v>
      </c>
      <c r="H8" s="179" t="s">
        <v>91</v>
      </c>
      <c r="I8" s="180"/>
      <c r="J8" s="180"/>
      <c r="K8" s="180"/>
      <c r="L8" s="180"/>
      <c r="M8" s="180"/>
      <c r="N8" s="180"/>
      <c r="O8" s="180"/>
      <c r="P8" s="181"/>
      <c r="Q8" s="169"/>
      <c r="R8" s="169"/>
    </row>
    <row r="9" spans="1:16" s="66" customFormat="1" ht="34.5" customHeight="1">
      <c r="A9" s="179" t="s">
        <v>88</v>
      </c>
      <c r="B9" s="179"/>
      <c r="C9" s="179"/>
      <c r="D9" s="179"/>
      <c r="E9" s="179"/>
      <c r="F9" s="64"/>
      <c r="G9" s="64"/>
      <c r="H9" s="68"/>
      <c r="I9" s="68"/>
      <c r="J9" s="68"/>
      <c r="K9" s="68"/>
      <c r="L9" s="68"/>
      <c r="M9" s="68"/>
      <c r="N9" s="68"/>
      <c r="O9" s="68"/>
      <c r="P9" s="68"/>
    </row>
    <row r="10" spans="1:23" s="1" customFormat="1" ht="27" customHeight="1">
      <c r="A10" s="20"/>
      <c r="B10" s="20"/>
      <c r="C10" s="20"/>
      <c r="D10" s="20"/>
      <c r="E10" s="20"/>
      <c r="F10" s="20"/>
      <c r="G10" s="20"/>
      <c r="H10" s="38"/>
      <c r="I10" s="38"/>
      <c r="J10" s="38"/>
      <c r="K10" s="38"/>
      <c r="L10" s="38"/>
      <c r="M10" s="38"/>
      <c r="N10" s="38"/>
      <c r="O10" s="38"/>
      <c r="P10" s="38"/>
      <c r="Q10" s="19"/>
      <c r="R10" s="19"/>
      <c r="S10" s="19"/>
      <c r="T10" s="19"/>
      <c r="U10" s="19"/>
      <c r="V10" s="19"/>
      <c r="W10" s="19"/>
    </row>
    <row r="11" spans="1:16" s="1" customFormat="1" ht="15.75" customHeight="1">
      <c r="A11" s="165" t="s">
        <v>89</v>
      </c>
      <c r="B11" s="180"/>
      <c r="C11" s="180"/>
      <c r="D11" s="180"/>
      <c r="E11" s="180"/>
      <c r="F11" s="180"/>
      <c r="G11" s="180"/>
      <c r="H11" s="2"/>
      <c r="I11" s="2"/>
      <c r="J11" s="2"/>
      <c r="K11" s="2"/>
      <c r="L11" s="2"/>
      <c r="M11" s="2"/>
      <c r="N11" s="2"/>
      <c r="O11" s="2"/>
      <c r="P11" s="2"/>
    </row>
    <row r="12" spans="1:16" s="1" customFormat="1" ht="15.75" customHeight="1">
      <c r="A12" s="3" t="s">
        <v>33</v>
      </c>
      <c r="B12" s="4"/>
      <c r="C12" s="4"/>
      <c r="D12" s="4"/>
      <c r="E12" s="4"/>
      <c r="F12" s="4"/>
      <c r="G12" s="4"/>
      <c r="H12" s="2"/>
      <c r="I12" s="2"/>
      <c r="J12" s="2"/>
      <c r="K12" s="2"/>
      <c r="L12" s="2"/>
      <c r="M12" s="2"/>
      <c r="N12" s="2"/>
      <c r="O12" s="2"/>
      <c r="P12" s="2"/>
    </row>
    <row r="13" spans="1:16" s="1" customFormat="1" ht="15.75" customHeight="1">
      <c r="A13" s="3"/>
      <c r="B13" s="4"/>
      <c r="C13" s="4"/>
      <c r="D13" s="4"/>
      <c r="E13" s="4"/>
      <c r="F13" s="4"/>
      <c r="G13" s="4"/>
      <c r="H13" s="2"/>
      <c r="I13" s="2"/>
      <c r="J13" s="2"/>
      <c r="K13" s="2"/>
      <c r="L13" s="2"/>
      <c r="M13" s="2"/>
      <c r="N13" s="2"/>
      <c r="O13" s="2"/>
      <c r="P13" s="2"/>
    </row>
    <row r="14" spans="1:16" s="1" customFormat="1" ht="15.75" customHeight="1">
      <c r="A14" s="3"/>
      <c r="B14" s="4"/>
      <c r="C14" s="4"/>
      <c r="D14" s="4"/>
      <c r="E14" s="4"/>
      <c r="F14" s="4"/>
      <c r="G14" s="4"/>
      <c r="H14" s="2"/>
      <c r="I14" s="2"/>
      <c r="J14" s="2"/>
      <c r="K14" s="2"/>
      <c r="L14" s="2"/>
      <c r="M14" s="2"/>
      <c r="N14" s="2"/>
      <c r="O14" s="2"/>
      <c r="P14" s="2"/>
    </row>
    <row r="15" spans="1:16" s="1" customFormat="1" ht="21" customHeight="1" thickBot="1">
      <c r="A15" s="3"/>
      <c r="B15" s="4"/>
      <c r="C15" s="4"/>
      <c r="D15" s="4"/>
      <c r="E15" s="4"/>
      <c r="F15" s="4"/>
      <c r="G15" s="4"/>
      <c r="H15" s="2"/>
      <c r="I15" s="2"/>
      <c r="J15" s="2"/>
      <c r="K15" s="2"/>
      <c r="L15" s="2"/>
      <c r="M15" s="2"/>
      <c r="N15" s="2"/>
      <c r="O15" s="2"/>
      <c r="P15" s="2"/>
    </row>
    <row r="16" spans="1:23" s="1" customFormat="1" ht="19.5" customHeight="1" thickTop="1">
      <c r="A16" s="21" t="s">
        <v>5</v>
      </c>
      <c r="B16" s="22" t="s">
        <v>5</v>
      </c>
      <c r="C16" s="22"/>
      <c r="D16" s="22"/>
      <c r="E16" s="23" t="s">
        <v>6</v>
      </c>
      <c r="F16" s="23" t="s">
        <v>6</v>
      </c>
      <c r="G16" s="23" t="s">
        <v>6</v>
      </c>
      <c r="H16" s="172" t="s">
        <v>7</v>
      </c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22"/>
      <c r="V16" s="22"/>
      <c r="W16" s="24"/>
    </row>
    <row r="17" spans="1:23" s="156" customFormat="1" ht="106.5" customHeight="1">
      <c r="A17" s="198" t="s">
        <v>8</v>
      </c>
      <c r="B17" s="199"/>
      <c r="C17" s="199"/>
      <c r="D17" s="153" t="s">
        <v>76</v>
      </c>
      <c r="E17" s="153" t="s">
        <v>9</v>
      </c>
      <c r="F17" s="153" t="s">
        <v>10</v>
      </c>
      <c r="G17" s="153" t="s">
        <v>11</v>
      </c>
      <c r="H17" s="63" t="s">
        <v>36</v>
      </c>
      <c r="I17" s="63" t="s">
        <v>37</v>
      </c>
      <c r="J17" s="63" t="s">
        <v>38</v>
      </c>
      <c r="K17" s="153" t="s">
        <v>40</v>
      </c>
      <c r="L17" s="153" t="s">
        <v>39</v>
      </c>
      <c r="M17" s="63" t="s">
        <v>81</v>
      </c>
      <c r="N17" s="63" t="s">
        <v>80</v>
      </c>
      <c r="O17" s="153" t="s">
        <v>42</v>
      </c>
      <c r="P17" s="153" t="s">
        <v>43</v>
      </c>
      <c r="Q17" s="63" t="s">
        <v>77</v>
      </c>
      <c r="R17" s="63" t="s">
        <v>64</v>
      </c>
      <c r="S17" s="63" t="s">
        <v>65</v>
      </c>
      <c r="T17" s="63" t="s">
        <v>66</v>
      </c>
      <c r="U17" s="63" t="s">
        <v>45</v>
      </c>
      <c r="V17" s="154" t="s">
        <v>12</v>
      </c>
      <c r="W17" s="155" t="s">
        <v>13</v>
      </c>
    </row>
    <row r="18" spans="1:23" s="1" customFormat="1" ht="30" customHeight="1">
      <c r="A18" s="205"/>
      <c r="B18" s="206"/>
      <c r="C18" s="206"/>
      <c r="D18" s="27" t="s">
        <v>34</v>
      </c>
      <c r="E18" s="117">
        <v>1879.29</v>
      </c>
      <c r="F18" s="117"/>
      <c r="G18" s="117">
        <v>166.73</v>
      </c>
      <c r="H18" s="118">
        <f>ROUND(E18*2.55%,2)</f>
        <v>47.92</v>
      </c>
      <c r="I18" s="118">
        <f>ROUND(E18*5.1%,2)</f>
        <v>95.84</v>
      </c>
      <c r="J18" s="118">
        <f>ROUND(E18*4%,2)</f>
        <v>75.17</v>
      </c>
      <c r="K18" s="119">
        <f>E18*1%</f>
        <v>18.7929</v>
      </c>
      <c r="L18" s="120">
        <f>E18*2%</f>
        <v>37.5858</v>
      </c>
      <c r="M18" s="118">
        <f>E18*6.67%</f>
        <v>125.348643</v>
      </c>
      <c r="N18" s="118">
        <f>E18*13.33%</f>
        <v>250.509357</v>
      </c>
      <c r="O18" s="120">
        <f>H18+J18+K18+L18+M18</f>
        <v>304.817343</v>
      </c>
      <c r="P18" s="118">
        <f>I18+N18</f>
        <v>346.349357</v>
      </c>
      <c r="Q18" s="118">
        <f>ROUND((E18-O18-C19)*20%,2)</f>
        <v>286.6</v>
      </c>
      <c r="R18" s="118"/>
      <c r="S18" s="118"/>
      <c r="T18" s="118"/>
      <c r="U18" s="118">
        <f>Q18</f>
        <v>286.6</v>
      </c>
      <c r="V18" s="118">
        <f>E18-O18-Q18</f>
        <v>1287.872657</v>
      </c>
      <c r="W18" s="121"/>
    </row>
    <row r="19" spans="1:23" s="1" customFormat="1" ht="24.75" customHeight="1">
      <c r="A19" s="203" t="s">
        <v>44</v>
      </c>
      <c r="B19" s="204"/>
      <c r="C19" s="116">
        <v>141.47</v>
      </c>
      <c r="D19" s="122"/>
      <c r="E19" s="117"/>
      <c r="F19" s="117"/>
      <c r="G19" s="123"/>
      <c r="H19" s="118"/>
      <c r="I19" s="118"/>
      <c r="J19" s="118"/>
      <c r="K19" s="123"/>
      <c r="L19" s="123"/>
      <c r="M19" s="118"/>
      <c r="N19" s="118"/>
      <c r="O19" s="123"/>
      <c r="P19" s="123"/>
      <c r="Q19" s="118"/>
      <c r="R19" s="118"/>
      <c r="S19" s="118"/>
      <c r="T19" s="118"/>
      <c r="U19" s="118"/>
      <c r="V19" s="118"/>
      <c r="W19" s="121"/>
    </row>
    <row r="20" spans="1:23" s="1" customFormat="1" ht="12.75">
      <c r="A20" s="62"/>
      <c r="B20" s="116"/>
      <c r="C20" s="116" t="s">
        <v>56</v>
      </c>
      <c r="D20" s="117"/>
      <c r="E20" s="117"/>
      <c r="F20" s="117"/>
      <c r="G20" s="117"/>
      <c r="H20" s="118"/>
      <c r="I20" s="118"/>
      <c r="J20" s="118"/>
      <c r="K20" s="123"/>
      <c r="L20" s="123"/>
      <c r="M20" s="118"/>
      <c r="N20" s="118"/>
      <c r="O20" s="123"/>
      <c r="P20" s="123"/>
      <c r="Q20" s="118"/>
      <c r="R20" s="118"/>
      <c r="S20" s="118"/>
      <c r="T20" s="118"/>
      <c r="U20" s="118"/>
      <c r="V20" s="118"/>
      <c r="W20" s="121"/>
    </row>
    <row r="21" spans="1:23" s="1" customFormat="1" ht="23.25" customHeight="1">
      <c r="A21" s="62"/>
      <c r="B21" s="116"/>
      <c r="C21" s="116"/>
      <c r="D21" s="27" t="s">
        <v>41</v>
      </c>
      <c r="E21" s="117">
        <v>300</v>
      </c>
      <c r="F21" s="117"/>
      <c r="G21" s="117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>
        <v>300</v>
      </c>
      <c r="W21" s="121"/>
    </row>
    <row r="22" spans="1:23" s="1" customFormat="1" ht="23.25" customHeight="1">
      <c r="A22" s="62"/>
      <c r="B22" s="116"/>
      <c r="C22" s="116"/>
      <c r="D22" s="27"/>
      <c r="E22" s="117"/>
      <c r="F22" s="117"/>
      <c r="G22" s="117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21"/>
    </row>
    <row r="23" spans="1:23" s="1" customFormat="1" ht="16.5" customHeight="1">
      <c r="A23" s="205" t="s">
        <v>94</v>
      </c>
      <c r="B23" s="210"/>
      <c r="C23" s="210"/>
      <c r="D23" s="122"/>
      <c r="E23" s="122"/>
      <c r="F23" s="117"/>
      <c r="G23" s="118"/>
      <c r="H23" s="118"/>
      <c r="I23" s="118"/>
      <c r="J23" s="118" t="s">
        <v>5</v>
      </c>
      <c r="K23" s="118"/>
      <c r="L23" s="118" t="s">
        <v>5</v>
      </c>
      <c r="M23" s="118"/>
      <c r="N23" s="118"/>
      <c r="O23" s="118"/>
      <c r="P23" s="118"/>
      <c r="Q23" s="118"/>
      <c r="R23" s="117"/>
      <c r="S23" s="117"/>
      <c r="T23" s="117"/>
      <c r="U23" s="118"/>
      <c r="V23" s="118"/>
      <c r="W23" s="124"/>
    </row>
    <row r="24" spans="1:23" s="1" customFormat="1" ht="16.5" customHeight="1">
      <c r="A24" s="205" t="s">
        <v>95</v>
      </c>
      <c r="B24" s="210"/>
      <c r="C24" s="210"/>
      <c r="D24" s="33" t="s">
        <v>52</v>
      </c>
      <c r="E24" s="117">
        <f>ROUND(((E18+E21-O18-U18)*6%*C34)/360,2)</f>
        <v>166.99</v>
      </c>
      <c r="F24" s="118"/>
      <c r="G24" s="125"/>
      <c r="H24" s="126"/>
      <c r="I24" s="126"/>
      <c r="J24" s="118"/>
      <c r="K24" s="118"/>
      <c r="L24" s="118"/>
      <c r="M24" s="118"/>
      <c r="N24" s="118"/>
      <c r="O24" s="118"/>
      <c r="P24" s="118"/>
      <c r="Q24" s="118"/>
      <c r="R24" s="118">
        <f>E24*3%</f>
        <v>5.0097000000000005</v>
      </c>
      <c r="S24" s="118">
        <f>R24*20%</f>
        <v>1.00194</v>
      </c>
      <c r="T24" s="118">
        <f>(E24)*15%</f>
        <v>25.0485</v>
      </c>
      <c r="U24" s="118">
        <f>T24</f>
        <v>25.0485</v>
      </c>
      <c r="V24" s="118">
        <f>E24-R24-S24-T24</f>
        <v>135.92986000000002</v>
      </c>
      <c r="W24" s="121"/>
    </row>
    <row r="25" spans="1:23" s="1" customFormat="1" ht="16.5" customHeight="1" thickBot="1">
      <c r="A25" s="186"/>
      <c r="B25" s="187"/>
      <c r="C25" s="187"/>
      <c r="D25" s="188"/>
      <c r="E25" s="127"/>
      <c r="F25" s="127"/>
      <c r="G25" s="128"/>
      <c r="H25" s="129"/>
      <c r="I25" s="129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30"/>
    </row>
    <row r="26" spans="1:23" s="1" customFormat="1" ht="16.5" customHeight="1" thickBot="1" thickTop="1">
      <c r="A26" s="26" t="s">
        <v>32</v>
      </c>
      <c r="B26" s="55"/>
      <c r="C26" s="53"/>
      <c r="D26" s="131"/>
      <c r="E26" s="131"/>
      <c r="F26" s="131"/>
      <c r="G26" s="132"/>
      <c r="H26" s="133"/>
      <c r="I26" s="133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4"/>
    </row>
    <row r="27" spans="1:23" s="1" customFormat="1" ht="19.5" customHeight="1" thickTop="1">
      <c r="A27" s="122"/>
      <c r="B27" s="162"/>
      <c r="C27" s="163"/>
      <c r="D27" s="164"/>
      <c r="E27" s="118"/>
      <c r="F27" s="118"/>
      <c r="G27" s="125"/>
      <c r="H27" s="126"/>
      <c r="I27" s="126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35"/>
    </row>
    <row r="28" spans="1:23" s="1" customFormat="1" ht="16.5" customHeight="1">
      <c r="A28" s="32"/>
      <c r="B28" s="136"/>
      <c r="C28" s="137"/>
      <c r="D28" s="118"/>
      <c r="E28" s="118"/>
      <c r="F28" s="118"/>
      <c r="G28" s="125"/>
      <c r="H28" s="126"/>
      <c r="I28" s="126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35"/>
    </row>
    <row r="29" spans="1:23" s="46" customFormat="1" ht="16.5" customHeight="1" thickBot="1">
      <c r="A29" s="42"/>
      <c r="B29" s="43"/>
      <c r="C29" s="42"/>
      <c r="D29" s="41" t="s">
        <v>63</v>
      </c>
      <c r="E29" s="31">
        <f>SUM(E18:E28)</f>
        <v>2346.2799999999997</v>
      </c>
      <c r="F29" s="31"/>
      <c r="G29" s="31"/>
      <c r="H29" s="31">
        <f aca="true" t="shared" si="0" ref="H29:P29">SUM(H18:H28)</f>
        <v>47.92</v>
      </c>
      <c r="I29" s="31">
        <f t="shared" si="0"/>
        <v>95.84</v>
      </c>
      <c r="J29" s="31">
        <f t="shared" si="0"/>
        <v>75.17</v>
      </c>
      <c r="K29" s="31">
        <f t="shared" si="0"/>
        <v>18.7929</v>
      </c>
      <c r="L29" s="31">
        <f t="shared" si="0"/>
        <v>37.5858</v>
      </c>
      <c r="M29" s="31">
        <f t="shared" si="0"/>
        <v>125.348643</v>
      </c>
      <c r="N29" s="31">
        <f t="shared" si="0"/>
        <v>250.509357</v>
      </c>
      <c r="O29" s="31">
        <f t="shared" si="0"/>
        <v>304.817343</v>
      </c>
      <c r="P29" s="31">
        <f t="shared" si="0"/>
        <v>346.349357</v>
      </c>
      <c r="Q29" s="31">
        <f>SUM(Q18:Q28)</f>
        <v>286.6</v>
      </c>
      <c r="R29" s="31">
        <f>SUM(R24:R28)</f>
        <v>5.0097000000000005</v>
      </c>
      <c r="S29" s="31">
        <f>SUM(S24:S28)</f>
        <v>1.00194</v>
      </c>
      <c r="T29" s="44">
        <f>SUM(T24:T28)</f>
        <v>25.0485</v>
      </c>
      <c r="U29" s="44">
        <f>SUM(U18:U28)</f>
        <v>311.6485</v>
      </c>
      <c r="V29" s="31">
        <f>SUM(V18:V28)</f>
        <v>1723.8025169999999</v>
      </c>
      <c r="W29" s="45"/>
    </row>
    <row r="30" spans="1:23" s="1" customFormat="1" ht="16.5" customHeight="1" thickTop="1">
      <c r="A30" s="138"/>
      <c r="B30" s="139"/>
      <c r="C30" s="138"/>
      <c r="D30" s="53"/>
      <c r="E30" s="112"/>
      <c r="F30" s="131"/>
      <c r="G30" s="131"/>
      <c r="H30" s="131"/>
      <c r="I30" s="131"/>
      <c r="J30" s="140"/>
      <c r="K30" s="141"/>
      <c r="L30" s="141"/>
      <c r="M30" s="141"/>
      <c r="N30" s="141"/>
      <c r="O30" s="141"/>
      <c r="P30" s="141"/>
      <c r="Q30" s="141"/>
      <c r="R30" s="141"/>
      <c r="S30" s="9"/>
      <c r="T30" s="142"/>
      <c r="U30" s="143"/>
      <c r="V30" s="122"/>
      <c r="W30" s="122"/>
    </row>
    <row r="31" spans="1:23" s="1" customFormat="1" ht="16.5" customHeight="1">
      <c r="A31" s="138"/>
      <c r="B31" s="211" t="s">
        <v>14</v>
      </c>
      <c r="C31" s="212"/>
      <c r="D31" s="54"/>
      <c r="E31" s="174"/>
      <c r="F31" s="175"/>
      <c r="G31" s="175"/>
      <c r="H31" s="175"/>
      <c r="I31" s="115"/>
      <c r="J31" s="51"/>
      <c r="K31" s="141"/>
      <c r="L31" s="141"/>
      <c r="M31" s="141"/>
      <c r="N31" s="141"/>
      <c r="O31" s="141"/>
      <c r="P31" s="141"/>
      <c r="Q31" s="141"/>
      <c r="R31" s="141"/>
      <c r="S31" s="141"/>
      <c r="T31" s="142"/>
      <c r="U31" s="143"/>
      <c r="V31" s="122"/>
      <c r="W31" s="122"/>
    </row>
    <row r="32" spans="1:23" s="1" customFormat="1" ht="16.5" customHeight="1" thickBot="1">
      <c r="A32" s="138"/>
      <c r="B32" s="144" t="s">
        <v>15</v>
      </c>
      <c r="C32" s="145" t="s">
        <v>16</v>
      </c>
      <c r="D32" s="114"/>
      <c r="E32" s="113"/>
      <c r="F32" s="146"/>
      <c r="G32" s="128"/>
      <c r="H32" s="127"/>
      <c r="I32" s="127"/>
      <c r="J32" s="147"/>
      <c r="K32" s="141"/>
      <c r="L32" s="141"/>
      <c r="M32" s="141"/>
      <c r="N32" s="141"/>
      <c r="O32" s="141"/>
      <c r="P32" s="141"/>
      <c r="Q32" s="141"/>
      <c r="R32" s="141"/>
      <c r="S32" s="141"/>
      <c r="T32" s="142"/>
      <c r="U32" s="143"/>
      <c r="V32" s="122"/>
      <c r="W32" s="122"/>
    </row>
    <row r="33" spans="1:23" s="1" customFormat="1" ht="16.5" customHeight="1" thickTop="1">
      <c r="A33" s="138"/>
      <c r="B33" s="148">
        <v>42184</v>
      </c>
      <c r="C33" s="207">
        <v>42825</v>
      </c>
      <c r="D33" s="208"/>
      <c r="E33" s="208"/>
      <c r="F33" s="209"/>
      <c r="G33" s="149"/>
      <c r="H33" s="150"/>
      <c r="I33" s="150"/>
      <c r="J33" s="150"/>
      <c r="K33" s="150"/>
      <c r="L33" s="151"/>
      <c r="M33" s="151"/>
      <c r="N33" s="151"/>
      <c r="O33" s="151"/>
      <c r="P33" s="150"/>
      <c r="Q33" s="150"/>
      <c r="R33" s="150"/>
      <c r="S33" s="150"/>
      <c r="T33" s="150"/>
      <c r="U33" s="152"/>
      <c r="V33" s="150"/>
      <c r="W33" s="150"/>
    </row>
    <row r="34" spans="1:21" s="1" customFormat="1" ht="16.5" customHeight="1">
      <c r="A34" s="5"/>
      <c r="B34" s="10" t="s">
        <v>18</v>
      </c>
      <c r="C34" s="60">
        <f>DAYS360(B33,C33,TRUE)</f>
        <v>631</v>
      </c>
      <c r="D34" s="7"/>
      <c r="E34" s="8"/>
      <c r="F34" s="8"/>
      <c r="G34" s="8"/>
      <c r="S34" s="11"/>
      <c r="T34" s="11"/>
      <c r="U34" s="11"/>
    </row>
    <row r="35" spans="1:15" s="1" customFormat="1" ht="16.5" customHeight="1" thickBot="1">
      <c r="A35" s="5"/>
      <c r="B35" s="12"/>
      <c r="C35" s="12"/>
      <c r="D35" s="7"/>
      <c r="E35" s="8"/>
      <c r="F35" s="8"/>
      <c r="G35" s="8"/>
      <c r="L35" s="13"/>
      <c r="M35" s="13"/>
      <c r="N35" s="13"/>
      <c r="O35" s="13"/>
    </row>
    <row r="36" spans="1:7" s="1" customFormat="1" ht="16.5" customHeight="1" thickTop="1">
      <c r="A36" s="5"/>
      <c r="B36" s="200" t="s">
        <v>67</v>
      </c>
      <c r="C36" s="201"/>
      <c r="D36" s="202"/>
      <c r="E36" s="50">
        <f>Q18</f>
        <v>286.6</v>
      </c>
      <c r="F36" s="8"/>
      <c r="G36" s="8"/>
    </row>
    <row r="37" spans="1:21" s="1" customFormat="1" ht="16.5" customHeight="1">
      <c r="A37" s="5"/>
      <c r="B37" s="192" t="s">
        <v>97</v>
      </c>
      <c r="C37" s="193"/>
      <c r="D37" s="194"/>
      <c r="E37" s="51">
        <f>T24</f>
        <v>25.0485</v>
      </c>
      <c r="F37" s="8"/>
      <c r="G37" s="170" t="s">
        <v>17</v>
      </c>
      <c r="H37" s="168"/>
      <c r="I37" s="168"/>
      <c r="J37" s="14"/>
      <c r="K37" s="14"/>
      <c r="L37" s="15"/>
      <c r="M37" s="15"/>
      <c r="N37" s="15"/>
      <c r="O37" s="15"/>
      <c r="Q37" s="64"/>
      <c r="R37" s="64"/>
      <c r="S37" s="64"/>
      <c r="T37" s="64"/>
      <c r="U37" s="64"/>
    </row>
    <row r="38" spans="1:21" s="1" customFormat="1" ht="16.5" customHeight="1" thickBot="1">
      <c r="A38" s="5"/>
      <c r="B38" s="190" t="s">
        <v>68</v>
      </c>
      <c r="C38" s="191"/>
      <c r="D38" s="44"/>
      <c r="E38" s="52">
        <f>SUM(E36:E37)</f>
        <v>311.6485</v>
      </c>
      <c r="F38" s="8"/>
      <c r="G38" s="170" t="s">
        <v>19</v>
      </c>
      <c r="H38" s="170"/>
      <c r="I38" s="170"/>
      <c r="Q38" s="64"/>
      <c r="R38" s="64"/>
      <c r="S38" s="64"/>
      <c r="T38" s="64"/>
      <c r="U38" s="160"/>
    </row>
    <row r="39" spans="1:23" s="1" customFormat="1" ht="16.5" customHeight="1" thickBot="1" thickTop="1">
      <c r="A39" s="5"/>
      <c r="B39" s="16"/>
      <c r="C39" s="16"/>
      <c r="D39" s="8"/>
      <c r="E39" s="8"/>
      <c r="F39" s="8"/>
      <c r="G39" s="170" t="s">
        <v>87</v>
      </c>
      <c r="H39" s="168"/>
      <c r="I39" s="168"/>
      <c r="Q39" s="170" t="s">
        <v>86</v>
      </c>
      <c r="R39" s="180"/>
      <c r="S39" s="180"/>
      <c r="T39" s="180"/>
      <c r="U39" s="180"/>
      <c r="V39" s="11"/>
      <c r="W39" s="11"/>
    </row>
    <row r="40" spans="1:23" s="1" customFormat="1" ht="20.25" customHeight="1" thickBot="1" thickTop="1">
      <c r="A40" s="5"/>
      <c r="B40" s="195" t="s">
        <v>96</v>
      </c>
      <c r="C40" s="196"/>
      <c r="D40" s="197"/>
      <c r="E40" s="8"/>
      <c r="F40" s="8"/>
      <c r="G40" s="158"/>
      <c r="H40" s="64"/>
      <c r="I40" s="64"/>
      <c r="Q40" s="65"/>
      <c r="R40" s="65"/>
      <c r="S40" s="64"/>
      <c r="T40" s="64"/>
      <c r="U40" s="64"/>
      <c r="V40" s="2"/>
      <c r="W40" s="2"/>
    </row>
    <row r="41" spans="1:21" s="1" customFormat="1" ht="24" customHeight="1" thickBot="1" thickTop="1">
      <c r="A41" s="5"/>
      <c r="B41" s="166" t="s">
        <v>51</v>
      </c>
      <c r="C41" s="182"/>
      <c r="D41" s="157">
        <v>1879.29</v>
      </c>
      <c r="E41" s="8"/>
      <c r="F41" s="8"/>
      <c r="G41" s="171" t="s">
        <v>69</v>
      </c>
      <c r="H41" s="168"/>
      <c r="I41" s="168"/>
      <c r="Q41" s="171" t="s">
        <v>69</v>
      </c>
      <c r="R41" s="168"/>
      <c r="S41" s="168"/>
      <c r="T41" s="168"/>
      <c r="U41" s="168"/>
    </row>
    <row r="42" spans="2:21" s="1" customFormat="1" ht="16.5" customHeight="1" thickTop="1">
      <c r="B42" s="21" t="s">
        <v>47</v>
      </c>
      <c r="C42" s="22"/>
      <c r="D42" s="47">
        <v>721.14</v>
      </c>
      <c r="E42" s="5"/>
      <c r="F42" s="5"/>
      <c r="G42" s="167" t="s">
        <v>85</v>
      </c>
      <c r="H42" s="168"/>
      <c r="I42" s="168"/>
      <c r="J42" s="8"/>
      <c r="K42" s="8"/>
      <c r="L42" s="8"/>
      <c r="M42" s="8"/>
      <c r="N42" s="8"/>
      <c r="O42" s="8"/>
      <c r="P42" s="8"/>
      <c r="Q42" s="167" t="s">
        <v>85</v>
      </c>
      <c r="R42" s="168"/>
      <c r="S42" s="168"/>
      <c r="T42" s="168"/>
      <c r="U42" s="168"/>
    </row>
    <row r="43" spans="1:21" s="1" customFormat="1" ht="16.5" customHeight="1">
      <c r="A43" s="5"/>
      <c r="B43" s="28" t="s">
        <v>48</v>
      </c>
      <c r="C43" s="25"/>
      <c r="D43" s="48">
        <v>930.08</v>
      </c>
      <c r="E43" s="17"/>
      <c r="F43" s="17"/>
      <c r="G43" s="159"/>
      <c r="H43" s="158"/>
      <c r="I43" s="158"/>
      <c r="J43" s="8"/>
      <c r="K43" s="8"/>
      <c r="L43" s="8"/>
      <c r="M43" s="8"/>
      <c r="N43" s="8"/>
      <c r="O43" s="8"/>
      <c r="P43" s="8"/>
      <c r="Q43" s="159"/>
      <c r="R43" s="158"/>
      <c r="S43" s="158"/>
      <c r="T43" s="161"/>
      <c r="U43" s="69"/>
    </row>
    <row r="44" spans="2:21" s="1" customFormat="1" ht="18">
      <c r="B44" s="28" t="s">
        <v>49</v>
      </c>
      <c r="C44" s="25"/>
      <c r="D44" s="48">
        <v>141.47</v>
      </c>
      <c r="G44" s="64"/>
      <c r="H44" s="158"/>
      <c r="I44" s="158"/>
      <c r="J44" s="8"/>
      <c r="K44" s="8"/>
      <c r="L44" s="8"/>
      <c r="M44" s="8"/>
      <c r="N44" s="8"/>
      <c r="O44" s="8"/>
      <c r="P44" s="8"/>
      <c r="Q44" s="64"/>
      <c r="R44" s="158"/>
      <c r="S44" s="158"/>
      <c r="T44" s="161"/>
      <c r="U44" s="69"/>
    </row>
    <row r="45" spans="2:21" s="1" customFormat="1" ht="18">
      <c r="B45" s="28" t="s">
        <v>50</v>
      </c>
      <c r="C45" s="25"/>
      <c r="D45" s="48">
        <v>86.6</v>
      </c>
      <c r="G45" s="64"/>
      <c r="H45" s="158"/>
      <c r="I45" s="158"/>
      <c r="J45" s="8"/>
      <c r="K45" s="8"/>
      <c r="L45" s="8"/>
      <c r="M45" s="8"/>
      <c r="N45" s="8"/>
      <c r="O45" s="8"/>
      <c r="P45" s="8"/>
      <c r="Q45" s="64"/>
      <c r="R45" s="158"/>
      <c r="S45" s="158"/>
      <c r="T45" s="161"/>
      <c r="U45" s="69"/>
    </row>
    <row r="46" spans="2:21" s="1" customFormat="1" ht="18.75" thickBot="1">
      <c r="B46" s="29"/>
      <c r="C46" s="30"/>
      <c r="D46" s="49">
        <f>SUM(D42:D45)</f>
        <v>1879.29</v>
      </c>
      <c r="G46" s="170"/>
      <c r="H46" s="168"/>
      <c r="I46" s="168"/>
      <c r="J46" s="8"/>
      <c r="K46" s="8"/>
      <c r="L46" s="8"/>
      <c r="M46" s="8"/>
      <c r="N46" s="8"/>
      <c r="O46" s="8"/>
      <c r="P46" s="8"/>
      <c r="Q46" s="170"/>
      <c r="R46" s="168"/>
      <c r="S46" s="168"/>
      <c r="T46" s="180"/>
      <c r="U46" s="180"/>
    </row>
    <row r="47" spans="2:21" s="1" customFormat="1" ht="18.75" thickTop="1">
      <c r="B47" s="5"/>
      <c r="C47" s="5"/>
      <c r="D47" s="8"/>
      <c r="G47" s="170" t="s">
        <v>70</v>
      </c>
      <c r="H47" s="168"/>
      <c r="I47" s="168"/>
      <c r="J47" s="8"/>
      <c r="K47" s="8"/>
      <c r="L47" s="8"/>
      <c r="M47" s="8"/>
      <c r="N47" s="8"/>
      <c r="O47" s="8"/>
      <c r="P47" s="8"/>
      <c r="Q47" s="170" t="s">
        <v>70</v>
      </c>
      <c r="R47" s="168"/>
      <c r="S47" s="168"/>
      <c r="T47" s="180"/>
      <c r="U47" s="180"/>
    </row>
    <row r="48" spans="1:23" s="1" customFormat="1" ht="15.75">
      <c r="A48" s="19"/>
      <c r="B48" s="35"/>
      <c r="C48" s="34"/>
      <c r="D48" s="34"/>
      <c r="E48" s="19"/>
      <c r="F48" s="19"/>
      <c r="G48" s="20"/>
      <c r="H48" s="57"/>
      <c r="I48" s="57"/>
      <c r="J48" s="34"/>
      <c r="K48" s="34"/>
      <c r="L48" s="34"/>
      <c r="M48" s="34"/>
      <c r="N48" s="34"/>
      <c r="O48" s="34"/>
      <c r="P48" s="34"/>
      <c r="Q48" s="57"/>
      <c r="R48" s="57"/>
      <c r="S48" s="57"/>
      <c r="T48" s="58"/>
      <c r="U48" s="59"/>
      <c r="V48" s="18"/>
      <c r="W48" s="6"/>
    </row>
    <row r="49" spans="1:22" s="1" customFormat="1" ht="15.75">
      <c r="A49" s="19"/>
      <c r="B49" s="19"/>
      <c r="C49" s="19"/>
      <c r="D49" s="19"/>
      <c r="E49" s="19"/>
      <c r="F49" s="19"/>
      <c r="G49" s="20"/>
      <c r="H49" s="20"/>
      <c r="I49" s="20"/>
      <c r="J49" s="19"/>
      <c r="K49" s="19"/>
      <c r="L49" s="19"/>
      <c r="M49" s="19"/>
      <c r="N49" s="19"/>
      <c r="O49" s="19"/>
      <c r="P49" s="19"/>
      <c r="Q49" s="19"/>
      <c r="R49" s="173"/>
      <c r="S49" s="173"/>
      <c r="T49" s="173"/>
      <c r="U49" s="36"/>
      <c r="V49" s="19"/>
    </row>
    <row r="50" spans="1:22" s="1" customFormat="1" ht="1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36"/>
      <c r="S50" s="36"/>
      <c r="T50" s="36"/>
      <c r="U50" s="36"/>
      <c r="V50" s="19"/>
    </row>
    <row r="51" spans="1:22" s="1" customFormat="1" ht="1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36"/>
      <c r="S51" s="36"/>
      <c r="T51" s="36"/>
      <c r="U51" s="36"/>
      <c r="V51" s="19"/>
    </row>
    <row r="52" spans="1:22" s="1" customFormat="1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36"/>
      <c r="S52" s="36"/>
      <c r="T52" s="36"/>
      <c r="U52" s="36"/>
      <c r="V52" s="19"/>
    </row>
    <row r="53" spans="1:22" s="1" customFormat="1" ht="18">
      <c r="A53" s="19"/>
      <c r="B53" s="19"/>
      <c r="C53" s="179" t="s">
        <v>71</v>
      </c>
      <c r="D53" s="17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36"/>
      <c r="S53" s="36"/>
      <c r="T53" s="36"/>
      <c r="U53" s="36"/>
      <c r="V53" s="19"/>
    </row>
    <row r="54" spans="1:22" s="1" customFormat="1" ht="18">
      <c r="A54" s="19"/>
      <c r="B54" s="19"/>
      <c r="C54" s="19"/>
      <c r="D54" s="19"/>
      <c r="E54" s="19"/>
      <c r="F54" s="19"/>
      <c r="I54" s="19"/>
      <c r="J54" s="19"/>
      <c r="K54" s="19"/>
      <c r="L54" s="179" t="s">
        <v>93</v>
      </c>
      <c r="M54" s="179"/>
      <c r="N54" s="169"/>
      <c r="O54" s="169"/>
      <c r="P54" s="19"/>
      <c r="Q54" s="19"/>
      <c r="R54" s="173"/>
      <c r="S54" s="173"/>
      <c r="T54" s="189"/>
      <c r="U54" s="37"/>
      <c r="V54" s="19"/>
    </row>
    <row r="55" spans="1:22" s="1" customFormat="1" ht="18">
      <c r="A55" s="19"/>
      <c r="B55" s="19"/>
      <c r="C55" s="19"/>
      <c r="D55" s="19"/>
      <c r="E55" s="19"/>
      <c r="F55" s="19"/>
      <c r="G55" s="64" t="s">
        <v>20</v>
      </c>
      <c r="H55" s="64">
        <v>2017</v>
      </c>
      <c r="I55" s="19"/>
      <c r="J55" s="173"/>
      <c r="K55" s="173"/>
      <c r="L55" s="64" t="s">
        <v>78</v>
      </c>
      <c r="M55" s="64"/>
      <c r="N55" s="67">
        <v>2017</v>
      </c>
      <c r="O55" s="38"/>
      <c r="P55" s="19"/>
      <c r="Q55" s="19"/>
      <c r="R55" s="19"/>
      <c r="S55" s="19"/>
      <c r="T55" s="19"/>
      <c r="U55" s="19"/>
      <c r="V55" s="19"/>
    </row>
    <row r="56" spans="1:22" s="1" customFormat="1" ht="15">
      <c r="A56" s="19"/>
      <c r="B56" s="19"/>
      <c r="C56" s="19"/>
      <c r="D56" s="19"/>
      <c r="E56" s="19"/>
      <c r="F56" s="19"/>
      <c r="G56" s="19"/>
      <c r="H56" s="19"/>
      <c r="I56" s="19"/>
      <c r="J56" s="173"/>
      <c r="K56" s="173"/>
      <c r="L56" s="38"/>
      <c r="M56" s="38"/>
      <c r="N56" s="38"/>
      <c r="O56" s="38"/>
      <c r="P56" s="19"/>
      <c r="Q56" s="19"/>
      <c r="R56" s="19"/>
      <c r="S56" s="19"/>
      <c r="T56" s="19"/>
      <c r="U56" s="19"/>
      <c r="V56" s="19"/>
    </row>
    <row r="57" spans="1:22" s="1" customFormat="1" ht="1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38"/>
      <c r="S57" s="38"/>
      <c r="T57" s="19"/>
      <c r="U57" s="19"/>
      <c r="V57" s="19"/>
    </row>
    <row r="58" spans="1:22" s="1" customFormat="1" ht="18">
      <c r="A58" s="64" t="s">
        <v>21</v>
      </c>
      <c r="B58" s="64"/>
      <c r="C58" s="64"/>
      <c r="D58" s="64"/>
      <c r="E58" s="64"/>
      <c r="F58" s="64"/>
      <c r="G58" s="64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1" customFormat="1" ht="18">
      <c r="A59" s="64" t="s">
        <v>3</v>
      </c>
      <c r="B59" s="64"/>
      <c r="C59" s="64"/>
      <c r="D59" s="64"/>
      <c r="E59" s="64"/>
      <c r="F59" s="64"/>
      <c r="G59" s="64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s="1" customFormat="1" ht="18">
      <c r="A60" s="179" t="s">
        <v>82</v>
      </c>
      <c r="B60" s="179"/>
      <c r="C60" s="179"/>
      <c r="D60" s="179"/>
      <c r="E60" s="179"/>
      <c r="F60" s="64"/>
      <c r="G60" s="64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1" customFormat="1" ht="18">
      <c r="A61" s="165" t="s">
        <v>83</v>
      </c>
      <c r="B61" s="180"/>
      <c r="C61" s="180"/>
      <c r="D61" s="180"/>
      <c r="E61" s="180"/>
      <c r="F61" s="180"/>
      <c r="G61" s="18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1" customFormat="1" ht="15.75" thickBo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1" customFormat="1" ht="19.5" thickBot="1" thickTop="1">
      <c r="A63" s="19"/>
      <c r="B63" s="66"/>
      <c r="C63" s="66"/>
      <c r="D63" s="66"/>
      <c r="E63" s="66"/>
      <c r="F63" s="70" t="s">
        <v>73</v>
      </c>
      <c r="G63" s="70" t="s">
        <v>61</v>
      </c>
      <c r="H63" s="71" t="s">
        <v>72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s="1" customFormat="1" ht="18.75" thickTop="1">
      <c r="A64" s="19"/>
      <c r="B64" s="72" t="s">
        <v>6</v>
      </c>
      <c r="C64" s="73" t="s">
        <v>22</v>
      </c>
      <c r="D64" s="73"/>
      <c r="E64" s="74">
        <f>E18</f>
        <v>1879.29</v>
      </c>
      <c r="F64" s="75"/>
      <c r="G64" s="76"/>
      <c r="H64" s="77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s="1" customFormat="1" ht="18">
      <c r="A65" s="19"/>
      <c r="B65" s="78" t="s">
        <v>6</v>
      </c>
      <c r="C65" s="79" t="s">
        <v>41</v>
      </c>
      <c r="D65" s="79"/>
      <c r="E65" s="80">
        <f>E21</f>
        <v>300</v>
      </c>
      <c r="F65" s="75"/>
      <c r="G65" s="76"/>
      <c r="H65" s="77"/>
      <c r="L65" s="19" t="s">
        <v>5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s="1" customFormat="1" ht="25.5" customHeight="1">
      <c r="A66" s="19"/>
      <c r="B66" s="78" t="s">
        <v>6</v>
      </c>
      <c r="C66" s="81" t="s">
        <v>23</v>
      </c>
      <c r="D66" s="81"/>
      <c r="E66" s="82">
        <f>E24</f>
        <v>166.99</v>
      </c>
      <c r="F66" s="75"/>
      <c r="G66" s="76"/>
      <c r="H66" s="77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1" customFormat="1" ht="18">
      <c r="A67" s="19"/>
      <c r="B67" s="78" t="s">
        <v>6</v>
      </c>
      <c r="C67" s="79" t="s">
        <v>46</v>
      </c>
      <c r="D67" s="79"/>
      <c r="E67" s="83"/>
      <c r="F67" s="75"/>
      <c r="G67" s="76">
        <f>I18</f>
        <v>95.84</v>
      </c>
      <c r="H67" s="77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1" customFormat="1" ht="18">
      <c r="A68" s="19"/>
      <c r="B68" s="78" t="s">
        <v>6</v>
      </c>
      <c r="C68" s="75" t="s">
        <v>58</v>
      </c>
      <c r="D68" s="75"/>
      <c r="E68" s="84"/>
      <c r="F68" s="75"/>
      <c r="G68" s="76">
        <f>N18</f>
        <v>250.509357</v>
      </c>
      <c r="H68" s="77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1" customFormat="1" ht="23.25" customHeight="1" thickBot="1">
      <c r="A69" s="35"/>
      <c r="B69" s="85" t="s">
        <v>55</v>
      </c>
      <c r="C69" s="86"/>
      <c r="D69" s="87"/>
      <c r="E69" s="88">
        <f>SUM(E64:E68)</f>
        <v>2346.2799999999997</v>
      </c>
      <c r="F69" s="89">
        <v>304.817343</v>
      </c>
      <c r="G69" s="89">
        <f>SUM(G67:G68)</f>
        <v>346.349357</v>
      </c>
      <c r="H69" s="110">
        <f>E69+G69</f>
        <v>2692.629357</v>
      </c>
      <c r="L69" s="35"/>
      <c r="M69" s="35"/>
      <c r="N69" s="35"/>
      <c r="O69" s="35"/>
      <c r="P69" s="35"/>
      <c r="Q69" s="19"/>
      <c r="R69" s="19"/>
      <c r="S69" s="19"/>
      <c r="T69" s="19"/>
      <c r="U69" s="19"/>
      <c r="V69" s="19"/>
    </row>
    <row r="70" spans="1:22" s="1" customFormat="1" ht="19.5" thickBot="1" thickTop="1">
      <c r="A70" s="39"/>
      <c r="B70" s="90"/>
      <c r="C70" s="90"/>
      <c r="D70" s="90"/>
      <c r="E70" s="90"/>
      <c r="F70" s="91"/>
      <c r="G70" s="91"/>
      <c r="H70" s="90"/>
      <c r="I70" s="35"/>
      <c r="J70" s="35"/>
      <c r="K70" s="35"/>
      <c r="L70" s="35"/>
      <c r="M70" s="35"/>
      <c r="N70" s="35"/>
      <c r="O70" s="35"/>
      <c r="P70" s="35"/>
      <c r="Q70" s="19"/>
      <c r="R70" s="19"/>
      <c r="S70" s="19"/>
      <c r="T70" s="19"/>
      <c r="U70" s="19"/>
      <c r="V70" s="19"/>
    </row>
    <row r="71" spans="1:22" s="1" customFormat="1" ht="19.5" thickBot="1" thickTop="1">
      <c r="A71" s="19"/>
      <c r="B71" s="66"/>
      <c r="C71" s="66"/>
      <c r="D71" s="66"/>
      <c r="E71" s="68"/>
      <c r="F71" s="92" t="s">
        <v>79</v>
      </c>
      <c r="G71" s="93" t="s">
        <v>74</v>
      </c>
      <c r="H71" s="66"/>
      <c r="I71" s="19"/>
      <c r="J71" s="19"/>
      <c r="K71" s="19"/>
      <c r="L71" s="19"/>
      <c r="M71" s="19"/>
      <c r="N71" s="19"/>
      <c r="O71" s="19"/>
      <c r="P71" s="19"/>
      <c r="Q71" s="19"/>
      <c r="R71" s="19" t="s">
        <v>5</v>
      </c>
      <c r="S71" s="19"/>
      <c r="T71" s="19"/>
      <c r="U71" s="19"/>
      <c r="V71" s="19"/>
    </row>
    <row r="72" spans="1:22" s="1" customFormat="1" ht="18.75" thickTop="1">
      <c r="A72" s="19"/>
      <c r="B72" s="94" t="s">
        <v>24</v>
      </c>
      <c r="C72" s="95"/>
      <c r="D72" s="95"/>
      <c r="E72" s="95">
        <v>4052000</v>
      </c>
      <c r="F72" s="96">
        <f>H18</f>
        <v>47.92</v>
      </c>
      <c r="G72" s="76">
        <v>95.84</v>
      </c>
      <c r="H72" s="66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1" customFormat="1" ht="18">
      <c r="A73" s="19"/>
      <c r="B73" s="97" t="s">
        <v>35</v>
      </c>
      <c r="C73" s="75"/>
      <c r="D73" s="75"/>
      <c r="E73" s="75">
        <v>4012501</v>
      </c>
      <c r="F73" s="77"/>
      <c r="G73" s="75"/>
      <c r="H73" s="66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1" customFormat="1" ht="18">
      <c r="A74" s="19"/>
      <c r="B74" s="97" t="s">
        <v>62</v>
      </c>
      <c r="C74" s="75"/>
      <c r="D74" s="75"/>
      <c r="E74" s="75">
        <v>4012501</v>
      </c>
      <c r="F74" s="77"/>
      <c r="G74" s="75"/>
      <c r="H74" s="66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1" customFormat="1" ht="18">
      <c r="A75" s="19"/>
      <c r="B75" s="97" t="s">
        <v>25</v>
      </c>
      <c r="C75" s="75"/>
      <c r="D75" s="75"/>
      <c r="E75" s="75">
        <v>4013601</v>
      </c>
      <c r="F75" s="98">
        <f>J18</f>
        <v>75.17</v>
      </c>
      <c r="G75" s="75"/>
      <c r="H75" s="66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1" customFormat="1" ht="18">
      <c r="A76" s="19"/>
      <c r="B76" s="97" t="s">
        <v>26</v>
      </c>
      <c r="C76" s="75"/>
      <c r="D76" s="75" t="s">
        <v>59</v>
      </c>
      <c r="E76" s="75">
        <v>4009301</v>
      </c>
      <c r="F76" s="98">
        <f>M18</f>
        <v>125.348643</v>
      </c>
      <c r="G76" s="99">
        <v>250.509357</v>
      </c>
      <c r="H76" s="66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s="1" customFormat="1" ht="18">
      <c r="A77" s="19"/>
      <c r="B77" s="97"/>
      <c r="C77" s="75"/>
      <c r="D77" s="100" t="s">
        <v>60</v>
      </c>
      <c r="E77" s="100">
        <v>3082400</v>
      </c>
      <c r="F77" s="98"/>
      <c r="G77" s="75"/>
      <c r="H77" s="66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s="1" customFormat="1" ht="18">
      <c r="A78" s="19"/>
      <c r="B78" s="97" t="s">
        <v>54</v>
      </c>
      <c r="C78" s="75"/>
      <c r="D78" s="75"/>
      <c r="E78" s="75">
        <v>3082800</v>
      </c>
      <c r="F78" s="98">
        <f>L18</f>
        <v>37.5858</v>
      </c>
      <c r="G78" s="75"/>
      <c r="H78" s="66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1" customFormat="1" ht="18">
      <c r="A79" s="19"/>
      <c r="B79" s="97" t="s">
        <v>53</v>
      </c>
      <c r="C79" s="75"/>
      <c r="D79" s="75"/>
      <c r="E79" s="75">
        <v>4013605</v>
      </c>
      <c r="F79" s="98">
        <f>K18</f>
        <v>18.7929</v>
      </c>
      <c r="G79" s="75"/>
      <c r="H79" s="66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1" customFormat="1" ht="18">
      <c r="A80" s="19"/>
      <c r="B80" s="97"/>
      <c r="C80" s="75"/>
      <c r="D80" s="100" t="s">
        <v>31</v>
      </c>
      <c r="E80" s="75"/>
      <c r="F80" s="101">
        <f>SUM(F72:F79)</f>
        <v>304.817343</v>
      </c>
      <c r="G80" s="102">
        <f>SUM(G72:G79)</f>
        <v>346.349357</v>
      </c>
      <c r="H80" s="66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35"/>
      <c r="U80" s="19"/>
      <c r="V80" s="19"/>
    </row>
    <row r="81" spans="1:22" s="1" customFormat="1" ht="18">
      <c r="A81" s="19"/>
      <c r="B81" s="97"/>
      <c r="C81" s="75"/>
      <c r="D81" s="75"/>
      <c r="E81" s="75"/>
      <c r="F81" s="77"/>
      <c r="G81" s="75"/>
      <c r="H81" s="66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35"/>
      <c r="U81" s="19"/>
      <c r="V81" s="19"/>
    </row>
    <row r="82" spans="1:23" s="1" customFormat="1" ht="18">
      <c r="A82" s="35"/>
      <c r="B82" s="97" t="s">
        <v>27</v>
      </c>
      <c r="C82" s="75"/>
      <c r="D82" s="75"/>
      <c r="E82" s="75">
        <v>3011300</v>
      </c>
      <c r="F82" s="101">
        <v>286.6</v>
      </c>
      <c r="G82" s="75"/>
      <c r="H82" s="66"/>
      <c r="I82" s="19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5"/>
    </row>
    <row r="83" spans="1:22" s="1" customFormat="1" ht="18">
      <c r="A83" s="35"/>
      <c r="B83" s="97" t="s">
        <v>28</v>
      </c>
      <c r="C83" s="75"/>
      <c r="D83" s="103"/>
      <c r="E83" s="75">
        <v>3011300</v>
      </c>
      <c r="F83" s="101">
        <f>T24</f>
        <v>25.0485</v>
      </c>
      <c r="G83" s="75"/>
      <c r="H83" s="66"/>
      <c r="I83" s="35"/>
      <c r="J83" s="35"/>
      <c r="K83" s="35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s="1" customFormat="1" ht="18">
      <c r="A84" s="19"/>
      <c r="B84" s="97" t="s">
        <v>29</v>
      </c>
      <c r="C84" s="75"/>
      <c r="D84" s="75"/>
      <c r="E84" s="75">
        <v>3122900</v>
      </c>
      <c r="F84" s="104">
        <f>R24</f>
        <v>5.0097000000000005</v>
      </c>
      <c r="G84" s="75"/>
      <c r="H84" s="66"/>
      <c r="I84" s="35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1" customFormat="1" ht="18">
      <c r="A85" s="35"/>
      <c r="B85" s="97" t="s">
        <v>30</v>
      </c>
      <c r="C85" s="75"/>
      <c r="D85" s="103"/>
      <c r="E85" s="75">
        <v>3122800</v>
      </c>
      <c r="F85" s="98">
        <f>S24</f>
        <v>1.00194</v>
      </c>
      <c r="G85" s="75"/>
      <c r="H85" s="66"/>
      <c r="I85" s="35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1" customFormat="1" ht="18">
      <c r="A86" s="35"/>
      <c r="B86" s="97"/>
      <c r="C86" s="75"/>
      <c r="D86" s="75"/>
      <c r="E86" s="75"/>
      <c r="F86" s="105">
        <f>SUM(F82:F85)</f>
        <v>317.66014</v>
      </c>
      <c r="G86" s="75"/>
      <c r="H86" s="66"/>
      <c r="I86" s="35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35"/>
      <c r="U86" s="19"/>
      <c r="V86" s="19"/>
    </row>
    <row r="87" spans="1:22" s="1" customFormat="1" ht="18">
      <c r="A87" s="19"/>
      <c r="B87" s="97"/>
      <c r="C87" s="75"/>
      <c r="D87" s="75"/>
      <c r="E87" s="103"/>
      <c r="F87" s="77"/>
      <c r="G87" s="75"/>
      <c r="H87" s="66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1" customFormat="1" ht="18">
      <c r="A88" s="19"/>
      <c r="B88" s="176" t="s">
        <v>75</v>
      </c>
      <c r="C88" s="177"/>
      <c r="D88" s="177"/>
      <c r="E88" s="178"/>
      <c r="F88" s="101">
        <f>F80+F86</f>
        <v>622.477483</v>
      </c>
      <c r="G88" s="106"/>
      <c r="H88" s="66"/>
      <c r="I88" s="19"/>
      <c r="J88" s="19"/>
      <c r="K88" s="19"/>
      <c r="L88" s="170" t="s">
        <v>84</v>
      </c>
      <c r="M88" s="168"/>
      <c r="N88" s="168"/>
      <c r="O88" s="19"/>
      <c r="P88" s="19"/>
      <c r="Q88" s="40" t="s">
        <v>5</v>
      </c>
      <c r="R88" s="19"/>
      <c r="S88" s="19"/>
      <c r="T88" s="19"/>
      <c r="U88" s="19"/>
      <c r="V88" s="19"/>
    </row>
    <row r="89" spans="1:22" s="1" customFormat="1" ht="18">
      <c r="A89" s="19"/>
      <c r="B89" s="97"/>
      <c r="C89" s="75"/>
      <c r="D89" s="75"/>
      <c r="E89" s="75"/>
      <c r="F89" s="77"/>
      <c r="G89" s="75"/>
      <c r="H89" s="66"/>
      <c r="I89" s="19"/>
      <c r="J89" s="19"/>
      <c r="K89" s="19"/>
      <c r="L89" s="19"/>
      <c r="M89" s="19"/>
      <c r="N89" s="19"/>
      <c r="O89" s="19"/>
      <c r="P89" s="19"/>
      <c r="Q89" s="40"/>
      <c r="R89" s="19"/>
      <c r="S89" s="19"/>
      <c r="T89" s="19"/>
      <c r="U89" s="19"/>
      <c r="V89" s="19"/>
    </row>
    <row r="90" spans="1:22" s="1" customFormat="1" ht="18.75" thickBot="1">
      <c r="A90" s="19"/>
      <c r="B90" s="107"/>
      <c r="C90" s="108"/>
      <c r="D90" s="109" t="s">
        <v>57</v>
      </c>
      <c r="E90" s="109"/>
      <c r="F90" s="110">
        <f>E69-F88</f>
        <v>1723.8025169999996</v>
      </c>
      <c r="G90" s="111"/>
      <c r="H90" s="66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1" customFormat="1" ht="18.75" thickTop="1">
      <c r="A91" s="19"/>
      <c r="B91" s="19"/>
      <c r="C91" s="19"/>
      <c r="D91" s="19"/>
      <c r="E91" s="38"/>
      <c r="F91" s="19"/>
      <c r="G91" s="19"/>
      <c r="H91" s="19"/>
      <c r="I91" s="19"/>
      <c r="J91" s="19"/>
      <c r="K91" s="171" t="s">
        <v>69</v>
      </c>
      <c r="L91" s="168"/>
      <c r="M91" s="168"/>
      <c r="N91" s="169"/>
      <c r="O91" s="169"/>
      <c r="P91" s="19"/>
      <c r="Q91" s="40" t="s">
        <v>5</v>
      </c>
      <c r="R91" s="19"/>
      <c r="S91" s="19"/>
      <c r="T91" s="19"/>
      <c r="U91" s="19"/>
      <c r="V91" s="19"/>
    </row>
    <row r="92" spans="1:22" s="1" customFormat="1" ht="18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67" t="s">
        <v>85</v>
      </c>
      <c r="L92" s="168"/>
      <c r="M92" s="168"/>
      <c r="N92" s="169"/>
      <c r="O92" s="169"/>
      <c r="P92" s="19"/>
      <c r="Q92" s="40"/>
      <c r="R92" s="19"/>
      <c r="S92" s="19"/>
      <c r="T92" s="19"/>
      <c r="U92" s="19"/>
      <c r="V92" s="19"/>
    </row>
    <row r="93" spans="1:22" s="1" customFormat="1" ht="18">
      <c r="A93" s="19"/>
      <c r="B93" s="19"/>
      <c r="C93" s="19"/>
      <c r="D93" s="19"/>
      <c r="E93" s="19"/>
      <c r="F93" s="19"/>
      <c r="G93" s="19"/>
      <c r="H93" s="19"/>
      <c r="I93" s="19"/>
      <c r="J93" s="35"/>
      <c r="K93" s="159"/>
      <c r="L93" s="158"/>
      <c r="M93" s="158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1" customFormat="1" ht="18">
      <c r="A94" s="19"/>
      <c r="B94" s="19"/>
      <c r="C94" s="19"/>
      <c r="D94" s="19"/>
      <c r="H94" s="35"/>
      <c r="I94" s="35"/>
      <c r="J94" s="35"/>
      <c r="K94" s="64"/>
      <c r="L94" s="158"/>
      <c r="M94" s="158"/>
      <c r="N94" s="19"/>
      <c r="O94" s="19"/>
      <c r="P94" s="19"/>
      <c r="Q94" s="40"/>
      <c r="R94" s="19"/>
      <c r="S94" s="19"/>
      <c r="T94" s="19"/>
      <c r="U94" s="19"/>
      <c r="V94" s="19"/>
    </row>
    <row r="95" spans="1:22" s="1" customFormat="1" ht="18">
      <c r="A95" s="19"/>
      <c r="B95" s="19"/>
      <c r="C95" s="19"/>
      <c r="D95" s="19"/>
      <c r="H95" s="35"/>
      <c r="I95" s="35"/>
      <c r="J95" s="35"/>
      <c r="K95" s="64"/>
      <c r="L95" s="158"/>
      <c r="M95" s="158"/>
      <c r="N95" s="19"/>
      <c r="O95" s="19"/>
      <c r="P95" s="19"/>
      <c r="Q95" s="19" t="s">
        <v>5</v>
      </c>
      <c r="R95" s="19"/>
      <c r="S95" s="19"/>
      <c r="T95" s="19"/>
      <c r="U95" s="19"/>
      <c r="V95" s="19"/>
    </row>
    <row r="96" spans="1:23" ht="18">
      <c r="A96" s="19"/>
      <c r="B96" s="19"/>
      <c r="C96" s="19"/>
      <c r="D96" s="35"/>
      <c r="H96" s="35"/>
      <c r="I96" s="35"/>
      <c r="J96" s="19"/>
      <c r="K96" s="170"/>
      <c r="L96" s="168"/>
      <c r="M96" s="168"/>
      <c r="N96" s="169"/>
      <c r="O96" s="169"/>
      <c r="P96" s="19"/>
      <c r="Q96" s="19"/>
      <c r="R96" s="19"/>
      <c r="S96" s="19"/>
      <c r="T96" s="19"/>
      <c r="U96" s="19"/>
      <c r="V96" s="19"/>
      <c r="W96" s="1"/>
    </row>
    <row r="97" spans="1:23" ht="18">
      <c r="A97" s="19"/>
      <c r="B97" s="19"/>
      <c r="C97" s="19"/>
      <c r="D97" s="35"/>
      <c r="H97" s="19"/>
      <c r="I97" s="19"/>
      <c r="J97" s="19"/>
      <c r="K97" s="170"/>
      <c r="L97" s="168"/>
      <c r="M97" s="168"/>
      <c r="N97" s="169"/>
      <c r="O97" s="169"/>
      <c r="P97" s="19"/>
      <c r="Q97" s="19"/>
      <c r="R97" s="19"/>
      <c r="S97" s="19"/>
      <c r="T97" s="19"/>
      <c r="U97" s="19"/>
      <c r="V97" s="19"/>
      <c r="W97" s="1"/>
    </row>
    <row r="98" spans="1:23" ht="15">
      <c r="A98" s="19"/>
      <c r="B98" s="19"/>
      <c r="C98" s="19"/>
      <c r="D98" s="19" t="s">
        <v>5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"/>
    </row>
    <row r="99" spans="1:23" ht="15">
      <c r="A99" s="19"/>
      <c r="B99" s="19"/>
      <c r="C99" s="19"/>
      <c r="D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"/>
    </row>
    <row r="100" spans="1:23" ht="15">
      <c r="A100" s="19"/>
      <c r="B100" s="19"/>
      <c r="C100" s="19"/>
      <c r="D100" s="38" t="s">
        <v>5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"/>
    </row>
    <row r="101" spans="1:23" ht="15.75">
      <c r="A101" s="19"/>
      <c r="B101" s="19"/>
      <c r="C101" s="19"/>
      <c r="D101" s="19"/>
      <c r="E101" s="20"/>
      <c r="F101" s="20"/>
      <c r="G101" s="2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"/>
    </row>
    <row r="102" spans="1:23" ht="1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38"/>
      <c r="Q102" s="19"/>
      <c r="R102" s="19"/>
      <c r="S102" s="19"/>
      <c r="T102" s="19"/>
      <c r="U102" s="19"/>
      <c r="V102" s="19"/>
      <c r="W102" s="1"/>
    </row>
    <row r="103" spans="1:2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5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5"/>
      <c r="Q112" s="1"/>
      <c r="R112" s="1"/>
      <c r="S112" s="1"/>
      <c r="T112" s="1"/>
      <c r="U112" s="1"/>
    </row>
    <row r="113" spans="2:2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8:9" ht="12.75">
      <c r="H114" s="1"/>
      <c r="I114" s="1"/>
    </row>
  </sheetData>
  <sheetProtection/>
  <mergeCells count="48">
    <mergeCell ref="B36:D36"/>
    <mergeCell ref="A9:E9"/>
    <mergeCell ref="A11:G11"/>
    <mergeCell ref="A19:B19"/>
    <mergeCell ref="A18:C18"/>
    <mergeCell ref="C33:F33"/>
    <mergeCell ref="A23:C23"/>
    <mergeCell ref="A24:C24"/>
    <mergeCell ref="B31:C31"/>
    <mergeCell ref="H6:K6"/>
    <mergeCell ref="Q39:U39"/>
    <mergeCell ref="A25:D25"/>
    <mergeCell ref="R54:T54"/>
    <mergeCell ref="Q46:U46"/>
    <mergeCell ref="Q47:U47"/>
    <mergeCell ref="B38:C38"/>
    <mergeCell ref="B37:D37"/>
    <mergeCell ref="B40:D40"/>
    <mergeCell ref="A17:C17"/>
    <mergeCell ref="B41:C41"/>
    <mergeCell ref="J55:K55"/>
    <mergeCell ref="G4:K5"/>
    <mergeCell ref="G46:I46"/>
    <mergeCell ref="G47:I47"/>
    <mergeCell ref="G41:I41"/>
    <mergeCell ref="G42:I42"/>
    <mergeCell ref="G37:I37"/>
    <mergeCell ref="G38:I38"/>
    <mergeCell ref="G39:I39"/>
    <mergeCell ref="B88:E88"/>
    <mergeCell ref="H7:R7"/>
    <mergeCell ref="H8:R8"/>
    <mergeCell ref="L54:O54"/>
    <mergeCell ref="B27:D27"/>
    <mergeCell ref="A60:E60"/>
    <mergeCell ref="A61:G61"/>
    <mergeCell ref="J56:K56"/>
    <mergeCell ref="C53:D53"/>
    <mergeCell ref="Q41:U41"/>
    <mergeCell ref="H16:T16"/>
    <mergeCell ref="Q42:U42"/>
    <mergeCell ref="R49:T49"/>
    <mergeCell ref="E31:H31"/>
    <mergeCell ref="K92:O92"/>
    <mergeCell ref="K96:O96"/>
    <mergeCell ref="K97:O97"/>
    <mergeCell ref="L88:N88"/>
    <mergeCell ref="K91:O91"/>
  </mergeCells>
  <printOptions horizontalCentered="1"/>
  <pageMargins left="0" right="0" top="0" bottom="0" header="0" footer="0"/>
  <pageSetup blackAndWhite="1" horizontalDpi="600" verticalDpi="600" orientation="landscape" pageOrder="overThenDown" paperSize="8" scale="68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ΓΙΩΡΓΟΣ ΧΡΥΣΙΚΟΣ</cp:lastModifiedBy>
  <cp:lastPrinted>2017-03-10T07:15:09Z</cp:lastPrinted>
  <dcterms:created xsi:type="dcterms:W3CDTF">2016-07-15T09:43:32Z</dcterms:created>
  <dcterms:modified xsi:type="dcterms:W3CDTF">2017-03-15T14:06:03Z</dcterms:modified>
  <cp:category/>
  <cp:version/>
  <cp:contentType/>
  <cp:contentStatus/>
</cp:coreProperties>
</file>